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D:\Работа\Лимиты\2022\Копытные\Слушания\"/>
    </mc:Choice>
  </mc:AlternateContent>
  <workbookProtection workbookPassword="CF88" lockStructure="1"/>
  <bookViews>
    <workbookView xWindow="-120" yWindow="-120" windowWidth="21840" windowHeight="13140"/>
  </bookViews>
  <sheets>
    <sheet name="лимит" sheetId="1" r:id="rId1"/>
    <sheet name="косуля сибирская" sheetId="2" r:id="rId2"/>
    <sheet name="лось" sheetId="3" r:id="rId3"/>
    <sheet name="олень благородный" sheetId="4" r:id="rId4"/>
    <sheet name="рысь" sheetId="7" r:id="rId5"/>
    <sheet name="соболь" sheetId="5" r:id="rId6"/>
  </sheets>
  <definedNames>
    <definedName name="_xlnm._FilterDatabase" localSheetId="1" hidden="1">'косуля сибирская'!$A$15:$AL$241</definedName>
    <definedName name="_xlnm._FilterDatabase" localSheetId="2" hidden="1">лось!$A$15:$Z$240</definedName>
    <definedName name="_xlnm._FilterDatabase" localSheetId="3" hidden="1">'олень благородный'!$A$12:$W$234</definedName>
    <definedName name="_xlnm._FilterDatabase" localSheetId="4" hidden="1">рысь!$A$14:$FT$239</definedName>
    <definedName name="_xlnm._FilterDatabase" localSheetId="5" hidden="1">соболь!$A$14:$FT$239</definedName>
    <definedName name="_xlnm.Print_Titles" localSheetId="1">'косуля сибирская'!$9:$14</definedName>
    <definedName name="_xlnm.Print_Titles" localSheetId="2">лось!$9:$14</definedName>
    <definedName name="_xlnm.Print_Titles" localSheetId="3">'олень благородный'!$7:$11</definedName>
    <definedName name="_xlnm.Print_Titles" localSheetId="4">рысь!$7:$12</definedName>
    <definedName name="_xlnm.Print_Titles" localSheetId="5">соболь!$7:$12</definedName>
    <definedName name="_xlnm.Print_Area" localSheetId="1">'косуля сибирская'!$A$1:$W$240</definedName>
    <definedName name="_xlnm.Print_Area" localSheetId="2">лось!$A$1:$W$240</definedName>
    <definedName name="_xlnm.Print_Area" localSheetId="3">'олень благородный'!$A$1:$W$242</definedName>
    <definedName name="_xlnm.Print_Area" localSheetId="4">рысь!$A$1:$V$246</definedName>
    <definedName name="_xlnm.Print_Area" localSheetId="5">соболь!$A$1:$V$239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04" i="7" l="1"/>
  <c r="E193" i="7"/>
  <c r="E192" i="7" s="1"/>
  <c r="E109" i="7"/>
  <c r="E107" i="7" s="1"/>
  <c r="E79" i="7"/>
  <c r="E77" i="7" s="1"/>
  <c r="E35" i="7"/>
  <c r="E239" i="5"/>
  <c r="S217" i="5"/>
  <c r="S216" i="5" s="1"/>
  <c r="E217" i="5"/>
  <c r="E216" i="5" s="1"/>
  <c r="S193" i="5"/>
  <c r="S192" i="5" s="1"/>
  <c r="E193" i="5"/>
  <c r="E192" i="5" s="1"/>
  <c r="S47" i="5"/>
  <c r="S46" i="5" s="1"/>
  <c r="E47" i="5"/>
  <c r="E46" i="5" s="1"/>
  <c r="E78" i="3"/>
  <c r="E116" i="3"/>
  <c r="S218" i="3"/>
  <c r="S217" i="3" s="1"/>
  <c r="E218" i="3"/>
  <c r="E217" i="3" s="1"/>
  <c r="S206" i="3"/>
  <c r="S205" i="3" s="1"/>
  <c r="E206" i="3"/>
  <c r="E205" i="3" s="1"/>
  <c r="S194" i="3"/>
  <c r="S193" i="3" s="1"/>
  <c r="E194" i="3"/>
  <c r="E193" i="3" s="1"/>
  <c r="S110" i="3"/>
  <c r="S108" i="3" s="1"/>
  <c r="E110" i="3"/>
  <c r="E108" i="3" s="1"/>
  <c r="S48" i="3"/>
  <c r="S47" i="3" s="1"/>
  <c r="E48" i="3"/>
  <c r="E47" i="3" s="1"/>
  <c r="S38" i="3"/>
  <c r="S36" i="3" s="1"/>
  <c r="E38" i="3"/>
  <c r="E36" i="3" s="1"/>
  <c r="E17" i="3"/>
  <c r="S231" i="2"/>
  <c r="S230" i="2" s="1"/>
  <c r="E231" i="2"/>
  <c r="E230" i="2" s="1"/>
  <c r="S218" i="2"/>
  <c r="S217" i="2" s="1"/>
  <c r="E218" i="2"/>
  <c r="E217" i="2" s="1"/>
  <c r="S206" i="2"/>
  <c r="S205" i="2" s="1"/>
  <c r="E206" i="2"/>
  <c r="E205" i="2" s="1"/>
  <c r="S194" i="2"/>
  <c r="S193" i="2" s="1"/>
  <c r="E194" i="2"/>
  <c r="E193" i="2" s="1"/>
  <c r="S188" i="2"/>
  <c r="S187" i="2" s="1"/>
  <c r="E188" i="2"/>
  <c r="E187" i="2" s="1"/>
  <c r="S171" i="2"/>
  <c r="S170" i="2" s="1"/>
  <c r="E171" i="2"/>
  <c r="E170" i="2" s="1"/>
  <c r="S163" i="2"/>
  <c r="S162" i="2" s="1"/>
  <c r="E163" i="2"/>
  <c r="E162" i="2" s="1"/>
  <c r="S143" i="2"/>
  <c r="S142" i="2" s="1"/>
  <c r="E143" i="2"/>
  <c r="E142" i="2" s="1"/>
  <c r="S133" i="2"/>
  <c r="S132" i="2" s="1"/>
  <c r="E133" i="2"/>
  <c r="E132" i="2" s="1"/>
  <c r="S118" i="2"/>
  <c r="S116" i="2" s="1"/>
  <c r="E118" i="2"/>
  <c r="E116" i="2" s="1"/>
  <c r="S110" i="2"/>
  <c r="S108" i="2" s="1"/>
  <c r="E110" i="2"/>
  <c r="E108" i="2" s="1"/>
  <c r="S103" i="2"/>
  <c r="S102" i="2" s="1"/>
  <c r="E103" i="2"/>
  <c r="E102" i="2" s="1"/>
  <c r="S80" i="2"/>
  <c r="S78" i="2" s="1"/>
  <c r="E80" i="2"/>
  <c r="E78" i="2" s="1"/>
  <c r="S60" i="2"/>
  <c r="S58" i="2" s="1"/>
  <c r="S48" i="2"/>
  <c r="S47" i="2" s="1"/>
  <c r="S38" i="2"/>
  <c r="S36" i="2" s="1"/>
  <c r="S23" i="2"/>
  <c r="S21" i="2" s="1"/>
  <c r="S17" i="2"/>
  <c r="S16" i="2" s="1"/>
  <c r="E60" i="2"/>
  <c r="E58" i="2" s="1"/>
  <c r="E48" i="2"/>
  <c r="E47" i="2" s="1"/>
  <c r="E38" i="2"/>
  <c r="E36" i="2" s="1"/>
  <c r="E23" i="2"/>
  <c r="E21" i="2" s="1"/>
  <c r="E17" i="2"/>
  <c r="E16" i="2" s="1"/>
  <c r="C16" i="2"/>
  <c r="S238" i="3" l="1"/>
  <c r="S238" i="2"/>
  <c r="E238" i="2"/>
  <c r="E237" i="5"/>
  <c r="E238" i="3"/>
  <c r="E238" i="7"/>
  <c r="D238" i="7"/>
  <c r="E239" i="7"/>
  <c r="D239" i="7"/>
  <c r="E237" i="7"/>
  <c r="D237" i="7"/>
  <c r="S238" i="5"/>
  <c r="F199" i="5"/>
  <c r="G238" i="5"/>
  <c r="E238" i="5"/>
  <c r="D238" i="5"/>
  <c r="S237" i="5"/>
  <c r="L237" i="5"/>
  <c r="G237" i="5"/>
  <c r="D237" i="5"/>
  <c r="I237" i="5"/>
  <c r="J237" i="5"/>
  <c r="K237" i="5"/>
  <c r="S44" i="2"/>
  <c r="T159" i="2"/>
  <c r="T106" i="2"/>
  <c r="T100" i="2"/>
  <c r="T62" i="2"/>
  <c r="H237" i="5" l="1"/>
  <c r="P237" i="5"/>
  <c r="W40" i="3"/>
  <c r="W50" i="3"/>
  <c r="V50" i="3" s="1"/>
  <c r="W49" i="3"/>
  <c r="W112" i="3"/>
  <c r="W111" i="3"/>
  <c r="W129" i="3"/>
  <c r="W185" i="3"/>
  <c r="W197" i="3"/>
  <c r="W196" i="3"/>
  <c r="W195" i="3"/>
  <c r="W203" i="3"/>
  <c r="W220" i="3"/>
  <c r="W219" i="3"/>
  <c r="W202" i="3" l="1"/>
  <c r="W184" i="3"/>
  <c r="W217" i="3" l="1"/>
  <c r="W116" i="3"/>
  <c r="W47" i="3"/>
  <c r="W205" i="3"/>
  <c r="W36" i="3"/>
  <c r="W65" i="3"/>
  <c r="W108" i="3"/>
  <c r="W193" i="3"/>
  <c r="W78" i="3"/>
  <c r="P109" i="5" l="1"/>
  <c r="P47" i="5"/>
  <c r="N230" i="3"/>
  <c r="M128" i="3"/>
  <c r="L225" i="2"/>
  <c r="I238" i="3"/>
  <c r="J238" i="3"/>
  <c r="K238" i="3"/>
  <c r="M238" i="3"/>
  <c r="N238" i="3"/>
  <c r="O238" i="3"/>
  <c r="D238" i="3"/>
  <c r="N75" i="3"/>
  <c r="T238" i="3" l="1"/>
  <c r="F17" i="7"/>
  <c r="F18" i="7"/>
  <c r="F19" i="7"/>
  <c r="F21" i="7"/>
  <c r="F23" i="7"/>
  <c r="F24" i="7"/>
  <c r="F25" i="7"/>
  <c r="F26" i="7"/>
  <c r="F27" i="7"/>
  <c r="F28" i="7"/>
  <c r="F29" i="7"/>
  <c r="F30" i="7"/>
  <c r="F31" i="7"/>
  <c r="F32" i="7"/>
  <c r="F33" i="7"/>
  <c r="F34" i="7"/>
  <c r="F36" i="7"/>
  <c r="F38" i="7"/>
  <c r="F39" i="7"/>
  <c r="F40" i="7"/>
  <c r="F41" i="7"/>
  <c r="F42" i="7"/>
  <c r="F44" i="7"/>
  <c r="F45" i="7"/>
  <c r="F48" i="7"/>
  <c r="F49" i="7"/>
  <c r="F50" i="7"/>
  <c r="F51" i="7"/>
  <c r="F52" i="7"/>
  <c r="F53" i="7"/>
  <c r="F55" i="7"/>
  <c r="F56" i="7"/>
  <c r="F58" i="7"/>
  <c r="F60" i="7"/>
  <c r="F61" i="7"/>
  <c r="F62" i="7"/>
  <c r="F63" i="7"/>
  <c r="F65" i="7"/>
  <c r="F66" i="7"/>
  <c r="F67" i="7"/>
  <c r="F68" i="7"/>
  <c r="F69" i="7"/>
  <c r="F70" i="7"/>
  <c r="F71" i="7"/>
  <c r="F72" i="7"/>
  <c r="F73" i="7"/>
  <c r="F75" i="7"/>
  <c r="F76" i="7"/>
  <c r="F78" i="7"/>
  <c r="F80" i="7"/>
  <c r="F81" i="7"/>
  <c r="F82" i="7"/>
  <c r="F83" i="7"/>
  <c r="F84" i="7"/>
  <c r="F85" i="7"/>
  <c r="F86" i="7"/>
  <c r="F87" i="7"/>
  <c r="F88" i="7"/>
  <c r="F89" i="7"/>
  <c r="F90" i="7"/>
  <c r="F92" i="7"/>
  <c r="F93" i="7"/>
  <c r="F94" i="7"/>
  <c r="F95" i="7"/>
  <c r="F96" i="7"/>
  <c r="F97" i="7"/>
  <c r="F99" i="7"/>
  <c r="F100" i="7"/>
  <c r="F103" i="7"/>
  <c r="F104" i="7"/>
  <c r="F105" i="7"/>
  <c r="F106" i="7"/>
  <c r="F108" i="7"/>
  <c r="F110" i="7"/>
  <c r="F111" i="7"/>
  <c r="F112" i="7"/>
  <c r="F113" i="7"/>
  <c r="F114" i="7"/>
  <c r="F116" i="7"/>
  <c r="F118" i="7"/>
  <c r="F119" i="7"/>
  <c r="F120" i="7"/>
  <c r="F121" i="7"/>
  <c r="F122" i="7"/>
  <c r="F123" i="7"/>
  <c r="F124" i="7"/>
  <c r="F125" i="7"/>
  <c r="F126" i="7"/>
  <c r="F128" i="7"/>
  <c r="F129" i="7"/>
  <c r="F130" i="7"/>
  <c r="F135" i="7"/>
  <c r="F136" i="7"/>
  <c r="F137" i="7"/>
  <c r="F138" i="7"/>
  <c r="F139" i="7"/>
  <c r="F140" i="7"/>
  <c r="F143" i="7"/>
  <c r="F144" i="7"/>
  <c r="F145" i="7"/>
  <c r="F146" i="7"/>
  <c r="F148" i="7"/>
  <c r="F149" i="7"/>
  <c r="F150" i="7"/>
  <c r="F151" i="7"/>
  <c r="F152" i="7"/>
  <c r="F154" i="7"/>
  <c r="F155" i="7"/>
  <c r="F156" i="7"/>
  <c r="F158" i="7"/>
  <c r="F159" i="7"/>
  <c r="F160" i="7"/>
  <c r="F164" i="7"/>
  <c r="F165" i="7"/>
  <c r="F167" i="7"/>
  <c r="F168" i="7"/>
  <c r="F170" i="7"/>
  <c r="F172" i="7"/>
  <c r="F173" i="7"/>
  <c r="F174" i="7"/>
  <c r="F175" i="7"/>
  <c r="F176" i="7"/>
  <c r="F177" i="7"/>
  <c r="F178" i="7"/>
  <c r="F179" i="7"/>
  <c r="F180" i="7"/>
  <c r="F181" i="7"/>
  <c r="F182" i="7"/>
  <c r="F184" i="7"/>
  <c r="F185" i="7"/>
  <c r="F188" i="7"/>
  <c r="F189" i="7"/>
  <c r="F190" i="7"/>
  <c r="F191" i="7"/>
  <c r="F194" i="7"/>
  <c r="F195" i="7"/>
  <c r="F196" i="7"/>
  <c r="F197" i="7"/>
  <c r="F198" i="7"/>
  <c r="F199" i="7"/>
  <c r="F200" i="7"/>
  <c r="F202" i="7"/>
  <c r="F203" i="7"/>
  <c r="F206" i="7"/>
  <c r="F207" i="7"/>
  <c r="F208" i="7"/>
  <c r="F209" i="7"/>
  <c r="F210" i="7"/>
  <c r="F211" i="7"/>
  <c r="F212" i="7"/>
  <c r="F213" i="7"/>
  <c r="F214" i="7"/>
  <c r="F215" i="7"/>
  <c r="F218" i="7"/>
  <c r="F219" i="7"/>
  <c r="F220" i="7"/>
  <c r="F221" i="7"/>
  <c r="F222" i="7"/>
  <c r="F223" i="7"/>
  <c r="F224" i="7"/>
  <c r="F226" i="7"/>
  <c r="F227" i="7"/>
  <c r="F228" i="7"/>
  <c r="F231" i="7"/>
  <c r="F232" i="7"/>
  <c r="F233" i="7"/>
  <c r="F234" i="7"/>
  <c r="F235" i="7"/>
  <c r="U238" i="7"/>
  <c r="V238" i="7"/>
  <c r="W238" i="7"/>
  <c r="E169" i="5"/>
  <c r="E240" i="3"/>
  <c r="G240" i="3"/>
  <c r="I240" i="3"/>
  <c r="J240" i="3"/>
  <c r="K240" i="3"/>
  <c r="M240" i="3"/>
  <c r="N240" i="3"/>
  <c r="O240" i="3"/>
  <c r="S240" i="3"/>
  <c r="V240" i="3"/>
  <c r="W240" i="3"/>
  <c r="D240" i="3"/>
  <c r="E239" i="3"/>
  <c r="G239" i="3"/>
  <c r="I239" i="3"/>
  <c r="J239" i="3"/>
  <c r="K239" i="3"/>
  <c r="M239" i="3"/>
  <c r="N239" i="3"/>
  <c r="O239" i="3"/>
  <c r="S239" i="3"/>
  <c r="D239" i="3"/>
  <c r="W21" i="3"/>
  <c r="T19" i="2"/>
  <c r="T20" i="2"/>
  <c r="T24" i="2"/>
  <c r="T25" i="2"/>
  <c r="T28" i="2"/>
  <c r="T29" i="2"/>
  <c r="T30" i="2"/>
  <c r="T31" i="2"/>
  <c r="T32" i="2"/>
  <c r="T33" i="2"/>
  <c r="T34" i="2"/>
  <c r="T35" i="2"/>
  <c r="T40" i="2"/>
  <c r="T41" i="2"/>
  <c r="T42" i="2"/>
  <c r="T43" i="2"/>
  <c r="T45" i="2"/>
  <c r="T46" i="2"/>
  <c r="T49" i="2"/>
  <c r="T50" i="2"/>
  <c r="T52" i="2"/>
  <c r="T53" i="2"/>
  <c r="T54" i="2"/>
  <c r="T56" i="2"/>
  <c r="T57" i="2"/>
  <c r="T61" i="2"/>
  <c r="T63" i="2"/>
  <c r="T64" i="2"/>
  <c r="T67" i="2"/>
  <c r="T68" i="2"/>
  <c r="T69" i="2"/>
  <c r="T70" i="2"/>
  <c r="T71" i="2"/>
  <c r="T72" i="2"/>
  <c r="T73" i="2"/>
  <c r="T74" i="2"/>
  <c r="T76" i="2"/>
  <c r="T77" i="2"/>
  <c r="T81" i="2"/>
  <c r="T87" i="2"/>
  <c r="T88" i="2"/>
  <c r="T89" i="2"/>
  <c r="T90" i="2"/>
  <c r="T91" i="2"/>
  <c r="T94" i="2"/>
  <c r="T96" i="2"/>
  <c r="T97" i="2"/>
  <c r="T98" i="2"/>
  <c r="T101" i="2"/>
  <c r="T104" i="2"/>
  <c r="T107" i="2"/>
  <c r="T111" i="2"/>
  <c r="T112" i="2"/>
  <c r="T113" i="2"/>
  <c r="T114" i="2"/>
  <c r="T115" i="2"/>
  <c r="T119" i="2"/>
  <c r="T120" i="2"/>
  <c r="T121" i="2"/>
  <c r="T122" i="2"/>
  <c r="T123" i="2"/>
  <c r="T124" i="2"/>
  <c r="T125" i="2"/>
  <c r="T126" i="2"/>
  <c r="T127" i="2"/>
  <c r="T129" i="2"/>
  <c r="T130" i="2"/>
  <c r="T131" i="2"/>
  <c r="T136" i="2"/>
  <c r="T146" i="2"/>
  <c r="T150" i="2"/>
  <c r="T152" i="2"/>
  <c r="T153" i="2"/>
  <c r="T155" i="2"/>
  <c r="T156" i="2"/>
  <c r="T157" i="2"/>
  <c r="T165" i="2"/>
  <c r="T168" i="2"/>
  <c r="T169" i="2"/>
  <c r="T172" i="2"/>
  <c r="T173" i="2"/>
  <c r="T174" i="2"/>
  <c r="T177" i="2"/>
  <c r="T178" i="2"/>
  <c r="T179" i="2"/>
  <c r="T180" i="2"/>
  <c r="T181" i="2"/>
  <c r="T182" i="2"/>
  <c r="T183" i="2"/>
  <c r="T185" i="2"/>
  <c r="T186" i="2"/>
  <c r="T189" i="2"/>
  <c r="T191" i="2"/>
  <c r="T195" i="2"/>
  <c r="T196" i="2"/>
  <c r="T197" i="2"/>
  <c r="T198" i="2"/>
  <c r="T200" i="2"/>
  <c r="T201" i="2"/>
  <c r="T203" i="2"/>
  <c r="T204" i="2"/>
  <c r="T207" i="2"/>
  <c r="T208" i="2"/>
  <c r="T209" i="2"/>
  <c r="T210" i="2"/>
  <c r="T212" i="2"/>
  <c r="T213" i="2"/>
  <c r="T214" i="2"/>
  <c r="T215" i="2"/>
  <c r="T216" i="2"/>
  <c r="T219" i="2"/>
  <c r="T220" i="2"/>
  <c r="T222" i="2"/>
  <c r="T224" i="2"/>
  <c r="T225" i="2"/>
  <c r="T228" i="2"/>
  <c r="T229" i="2"/>
  <c r="T232" i="2"/>
  <c r="T233" i="2"/>
  <c r="T235" i="2"/>
  <c r="S240" i="2"/>
  <c r="V240" i="2"/>
  <c r="S239" i="2"/>
  <c r="S226" i="2"/>
  <c r="S202" i="2"/>
  <c r="S184" i="2"/>
  <c r="S167" i="2"/>
  <c r="S158" i="2"/>
  <c r="S154" i="2"/>
  <c r="S148" i="2"/>
  <c r="S128" i="2"/>
  <c r="S99" i="2"/>
  <c r="S92" i="2"/>
  <c r="S75" i="2"/>
  <c r="X75" i="2"/>
  <c r="S65" i="2"/>
  <c r="S55" i="2"/>
  <c r="T240" i="3" l="1"/>
  <c r="H240" i="3"/>
  <c r="T239" i="3"/>
  <c r="W238" i="3"/>
  <c r="W16" i="3"/>
  <c r="W237" i="3" s="1"/>
  <c r="S237" i="2"/>
  <c r="T90" i="7"/>
  <c r="Q90" i="7"/>
  <c r="R90" i="7" s="1"/>
  <c r="T194" i="5"/>
  <c r="T195" i="5"/>
  <c r="T198" i="5"/>
  <c r="T199" i="5"/>
  <c r="T202" i="5"/>
  <c r="T218" i="5"/>
  <c r="T219" i="5"/>
  <c r="T48" i="5"/>
  <c r="T50" i="5"/>
  <c r="T51" i="5"/>
  <c r="T113" i="5"/>
  <c r="T184" i="5"/>
  <c r="T185" i="5"/>
  <c r="Q218" i="5"/>
  <c r="Q219" i="5"/>
  <c r="Q194" i="5"/>
  <c r="Q195" i="5"/>
  <c r="R195" i="5" s="1"/>
  <c r="Q198" i="5"/>
  <c r="R198" i="5" s="1"/>
  <c r="Q199" i="5"/>
  <c r="R199" i="5" s="1"/>
  <c r="Q113" i="5"/>
  <c r="R113" i="5" s="1"/>
  <c r="Q48" i="5"/>
  <c r="Q50" i="5"/>
  <c r="R50" i="5" s="1"/>
  <c r="Q51" i="5"/>
  <c r="P184" i="5"/>
  <c r="P202" i="5"/>
  <c r="P217" i="5"/>
  <c r="H51" i="5"/>
  <c r="H109" i="5"/>
  <c r="H113" i="5"/>
  <c r="H184" i="5"/>
  <c r="H185" i="5"/>
  <c r="H193" i="5"/>
  <c r="H198" i="5"/>
  <c r="H202" i="5"/>
  <c r="H217" i="5"/>
  <c r="D15" i="5"/>
  <c r="E15" i="5"/>
  <c r="G15" i="5"/>
  <c r="I15" i="5"/>
  <c r="J15" i="5"/>
  <c r="K15" i="5"/>
  <c r="L15" i="5"/>
  <c r="M15" i="5"/>
  <c r="N15" i="5"/>
  <c r="O15" i="5"/>
  <c r="S15" i="5"/>
  <c r="U15" i="5"/>
  <c r="V15" i="5"/>
  <c r="W15" i="5"/>
  <c r="D20" i="5"/>
  <c r="E20" i="5"/>
  <c r="G20" i="5"/>
  <c r="I20" i="5"/>
  <c r="J20" i="5"/>
  <c r="K20" i="5"/>
  <c r="L20" i="5"/>
  <c r="M20" i="5"/>
  <c r="N20" i="5"/>
  <c r="O20" i="5"/>
  <c r="S20" i="5"/>
  <c r="D35" i="5"/>
  <c r="E35" i="5"/>
  <c r="G35" i="5"/>
  <c r="I35" i="5"/>
  <c r="J35" i="5"/>
  <c r="K35" i="5"/>
  <c r="L35" i="5"/>
  <c r="M35" i="5"/>
  <c r="N35" i="5"/>
  <c r="O35" i="5"/>
  <c r="S35" i="5"/>
  <c r="D43" i="5"/>
  <c r="E43" i="5"/>
  <c r="G43" i="5"/>
  <c r="I43" i="5"/>
  <c r="J43" i="5"/>
  <c r="K43" i="5"/>
  <c r="L43" i="5"/>
  <c r="M43" i="5"/>
  <c r="N43" i="5"/>
  <c r="O43" i="5"/>
  <c r="S43" i="5"/>
  <c r="U43" i="5"/>
  <c r="V43" i="5"/>
  <c r="W43" i="5"/>
  <c r="D46" i="5"/>
  <c r="G46" i="5"/>
  <c r="I46" i="5"/>
  <c r="J46" i="5"/>
  <c r="K46" i="5"/>
  <c r="L46" i="5"/>
  <c r="M46" i="5"/>
  <c r="N46" i="5"/>
  <c r="O46" i="5"/>
  <c r="D54" i="5"/>
  <c r="E54" i="5"/>
  <c r="G54" i="5"/>
  <c r="I54" i="5"/>
  <c r="J54" i="5"/>
  <c r="K54" i="5"/>
  <c r="L54" i="5"/>
  <c r="M54" i="5"/>
  <c r="N54" i="5"/>
  <c r="O54" i="5"/>
  <c r="S54" i="5"/>
  <c r="D57" i="5"/>
  <c r="E57" i="5"/>
  <c r="G57" i="5"/>
  <c r="I57" i="5"/>
  <c r="J57" i="5"/>
  <c r="K57" i="5"/>
  <c r="L57" i="5"/>
  <c r="M57" i="5"/>
  <c r="N57" i="5"/>
  <c r="O57" i="5"/>
  <c r="S57" i="5"/>
  <c r="D64" i="5"/>
  <c r="E64" i="5"/>
  <c r="G64" i="5"/>
  <c r="I64" i="5"/>
  <c r="J64" i="5"/>
  <c r="K64" i="5"/>
  <c r="L64" i="5"/>
  <c r="M64" i="5"/>
  <c r="N64" i="5"/>
  <c r="O64" i="5"/>
  <c r="S64" i="5"/>
  <c r="D74" i="5"/>
  <c r="E74" i="5"/>
  <c r="G74" i="5"/>
  <c r="I74" i="5"/>
  <c r="J74" i="5"/>
  <c r="K74" i="5"/>
  <c r="L74" i="5"/>
  <c r="M74" i="5"/>
  <c r="N74" i="5"/>
  <c r="O74" i="5"/>
  <c r="S74" i="5"/>
  <c r="D77" i="5"/>
  <c r="E77" i="5"/>
  <c r="G77" i="5"/>
  <c r="I77" i="5"/>
  <c r="J77" i="5"/>
  <c r="K77" i="5"/>
  <c r="L77" i="5"/>
  <c r="M77" i="5"/>
  <c r="N77" i="5"/>
  <c r="O77" i="5"/>
  <c r="S77" i="5"/>
  <c r="D91" i="5"/>
  <c r="E91" i="5"/>
  <c r="G91" i="5"/>
  <c r="I91" i="5"/>
  <c r="J91" i="5"/>
  <c r="K91" i="5"/>
  <c r="L91" i="5"/>
  <c r="M91" i="5"/>
  <c r="N91" i="5"/>
  <c r="O91" i="5"/>
  <c r="S91" i="5"/>
  <c r="D98" i="5"/>
  <c r="E98" i="5"/>
  <c r="G98" i="5"/>
  <c r="I98" i="5"/>
  <c r="J98" i="5"/>
  <c r="K98" i="5"/>
  <c r="L98" i="5"/>
  <c r="M98" i="5"/>
  <c r="N98" i="5"/>
  <c r="O98" i="5"/>
  <c r="S98" i="5"/>
  <c r="D101" i="5"/>
  <c r="E101" i="5"/>
  <c r="G101" i="5"/>
  <c r="I101" i="5"/>
  <c r="J101" i="5"/>
  <c r="K101" i="5"/>
  <c r="L101" i="5"/>
  <c r="M101" i="5"/>
  <c r="N101" i="5"/>
  <c r="O101" i="5"/>
  <c r="S101" i="5"/>
  <c r="D107" i="5"/>
  <c r="E107" i="5"/>
  <c r="G107" i="5"/>
  <c r="I107" i="5"/>
  <c r="J107" i="5"/>
  <c r="K107" i="5"/>
  <c r="L107" i="5"/>
  <c r="M107" i="5"/>
  <c r="N107" i="5"/>
  <c r="O107" i="5"/>
  <c r="S107" i="5"/>
  <c r="D115" i="5"/>
  <c r="E115" i="5"/>
  <c r="G115" i="5"/>
  <c r="I115" i="5"/>
  <c r="J115" i="5"/>
  <c r="K115" i="5"/>
  <c r="L115" i="5"/>
  <c r="M115" i="5"/>
  <c r="N115" i="5"/>
  <c r="O115" i="5"/>
  <c r="S115" i="5"/>
  <c r="U115" i="5"/>
  <c r="V115" i="5"/>
  <c r="W115" i="5"/>
  <c r="D127" i="5"/>
  <c r="E127" i="5"/>
  <c r="G127" i="5"/>
  <c r="I127" i="5"/>
  <c r="J127" i="5"/>
  <c r="K127" i="5"/>
  <c r="L127" i="5"/>
  <c r="M127" i="5"/>
  <c r="N127" i="5"/>
  <c r="O127" i="5"/>
  <c r="S127" i="5"/>
  <c r="U127" i="5"/>
  <c r="V127" i="5"/>
  <c r="W127" i="5"/>
  <c r="D131" i="5"/>
  <c r="E131" i="5"/>
  <c r="G131" i="5"/>
  <c r="I131" i="5"/>
  <c r="J131" i="5"/>
  <c r="K131" i="5"/>
  <c r="L131" i="5"/>
  <c r="M131" i="5"/>
  <c r="N131" i="5"/>
  <c r="O131" i="5"/>
  <c r="S131" i="5"/>
  <c r="U131" i="5"/>
  <c r="V131" i="5"/>
  <c r="W131" i="5"/>
  <c r="D141" i="5"/>
  <c r="E141" i="5"/>
  <c r="G141" i="5"/>
  <c r="I141" i="5"/>
  <c r="J141" i="5"/>
  <c r="K141" i="5"/>
  <c r="L141" i="5"/>
  <c r="M141" i="5"/>
  <c r="N141" i="5"/>
  <c r="O141" i="5"/>
  <c r="S141" i="5"/>
  <c r="D147" i="5"/>
  <c r="E147" i="5"/>
  <c r="G147" i="5"/>
  <c r="I147" i="5"/>
  <c r="J147" i="5"/>
  <c r="K147" i="5"/>
  <c r="L147" i="5"/>
  <c r="M147" i="5"/>
  <c r="N147" i="5"/>
  <c r="O147" i="5"/>
  <c r="S147" i="5"/>
  <c r="D153" i="5"/>
  <c r="E153" i="5"/>
  <c r="G153" i="5"/>
  <c r="I153" i="5"/>
  <c r="J153" i="5"/>
  <c r="K153" i="5"/>
  <c r="L153" i="5"/>
  <c r="M153" i="5"/>
  <c r="N153" i="5"/>
  <c r="O153" i="5"/>
  <c r="S153" i="5"/>
  <c r="D157" i="5"/>
  <c r="E157" i="5"/>
  <c r="G157" i="5"/>
  <c r="I157" i="5"/>
  <c r="J157" i="5"/>
  <c r="K157" i="5"/>
  <c r="L157" i="5"/>
  <c r="M157" i="5"/>
  <c r="N157" i="5"/>
  <c r="O157" i="5"/>
  <c r="S157" i="5"/>
  <c r="D161" i="5"/>
  <c r="E161" i="5"/>
  <c r="G161" i="5"/>
  <c r="I161" i="5"/>
  <c r="J161" i="5"/>
  <c r="K161" i="5"/>
  <c r="L161" i="5"/>
  <c r="M161" i="5"/>
  <c r="N161" i="5"/>
  <c r="O161" i="5"/>
  <c r="S161" i="5"/>
  <c r="D166" i="5"/>
  <c r="E166" i="5"/>
  <c r="G166" i="5"/>
  <c r="I166" i="5"/>
  <c r="J166" i="5"/>
  <c r="K166" i="5"/>
  <c r="L166" i="5"/>
  <c r="M166" i="5"/>
  <c r="N166" i="5"/>
  <c r="O166" i="5"/>
  <c r="S166" i="5"/>
  <c r="D169" i="5"/>
  <c r="G169" i="5"/>
  <c r="I169" i="5"/>
  <c r="J169" i="5"/>
  <c r="K169" i="5"/>
  <c r="L169" i="5"/>
  <c r="M169" i="5"/>
  <c r="N169" i="5"/>
  <c r="O169" i="5"/>
  <c r="S169" i="5"/>
  <c r="D183" i="5"/>
  <c r="E183" i="5"/>
  <c r="G183" i="5"/>
  <c r="I183" i="5"/>
  <c r="J183" i="5"/>
  <c r="K183" i="5"/>
  <c r="L183" i="5"/>
  <c r="M183" i="5"/>
  <c r="N183" i="5"/>
  <c r="O183" i="5"/>
  <c r="S183" i="5"/>
  <c r="D186" i="5"/>
  <c r="E186" i="5"/>
  <c r="G186" i="5"/>
  <c r="I186" i="5"/>
  <c r="J186" i="5"/>
  <c r="K186" i="5"/>
  <c r="L186" i="5"/>
  <c r="M186" i="5"/>
  <c r="N186" i="5"/>
  <c r="O186" i="5"/>
  <c r="S186" i="5"/>
  <c r="D192" i="5"/>
  <c r="G192" i="5"/>
  <c r="I192" i="5"/>
  <c r="J192" i="5"/>
  <c r="K192" i="5"/>
  <c r="L192" i="5"/>
  <c r="M192" i="5"/>
  <c r="N192" i="5"/>
  <c r="O192" i="5"/>
  <c r="D201" i="5"/>
  <c r="E201" i="5"/>
  <c r="G201" i="5"/>
  <c r="I201" i="5"/>
  <c r="J201" i="5"/>
  <c r="K201" i="5"/>
  <c r="L201" i="5"/>
  <c r="M201" i="5"/>
  <c r="N201" i="5"/>
  <c r="O201" i="5"/>
  <c r="S201" i="5"/>
  <c r="D204" i="5"/>
  <c r="E204" i="5"/>
  <c r="G204" i="5"/>
  <c r="I204" i="5"/>
  <c r="J204" i="5"/>
  <c r="K204" i="5"/>
  <c r="L204" i="5"/>
  <c r="M204" i="5"/>
  <c r="N204" i="5"/>
  <c r="O204" i="5"/>
  <c r="S204" i="5"/>
  <c r="D216" i="5"/>
  <c r="G216" i="5"/>
  <c r="I216" i="5"/>
  <c r="J216" i="5"/>
  <c r="K216" i="5"/>
  <c r="L216" i="5"/>
  <c r="M216" i="5"/>
  <c r="N216" i="5"/>
  <c r="O216" i="5"/>
  <c r="U216" i="5"/>
  <c r="V216" i="5"/>
  <c r="W216" i="5"/>
  <c r="D225" i="5"/>
  <c r="E225" i="5"/>
  <c r="G225" i="5"/>
  <c r="I225" i="5"/>
  <c r="J225" i="5"/>
  <c r="K225" i="5"/>
  <c r="L225" i="5"/>
  <c r="M225" i="5"/>
  <c r="N225" i="5"/>
  <c r="O225" i="5"/>
  <c r="S225" i="5"/>
  <c r="D229" i="5"/>
  <c r="E229" i="5"/>
  <c r="G229" i="5"/>
  <c r="I229" i="5"/>
  <c r="J229" i="5"/>
  <c r="K229" i="5"/>
  <c r="L229" i="5"/>
  <c r="M229" i="5"/>
  <c r="N229" i="5"/>
  <c r="O229" i="5"/>
  <c r="S229" i="5"/>
  <c r="C229" i="5"/>
  <c r="C225" i="5"/>
  <c r="C216" i="5"/>
  <c r="C204" i="5"/>
  <c r="C201" i="5"/>
  <c r="C192" i="5"/>
  <c r="C186" i="5"/>
  <c r="C183" i="5"/>
  <c r="C169" i="5"/>
  <c r="F169" i="5" s="1"/>
  <c r="C166" i="5"/>
  <c r="C161" i="5"/>
  <c r="C157" i="5"/>
  <c r="C153" i="5"/>
  <c r="C147" i="5"/>
  <c r="C141" i="5"/>
  <c r="C131" i="5"/>
  <c r="C127" i="5"/>
  <c r="C115" i="5"/>
  <c r="C107" i="5"/>
  <c r="C101" i="5"/>
  <c r="C98" i="5"/>
  <c r="C91" i="5"/>
  <c r="C77" i="5"/>
  <c r="C74" i="5"/>
  <c r="C64" i="5"/>
  <c r="C57" i="5"/>
  <c r="C54" i="5"/>
  <c r="C46" i="5"/>
  <c r="C43" i="5"/>
  <c r="C35" i="5"/>
  <c r="C20" i="5"/>
  <c r="C15" i="5"/>
  <c r="F17" i="5"/>
  <c r="F18" i="5"/>
  <c r="F19" i="5"/>
  <c r="F20" i="5"/>
  <c r="F23" i="5"/>
  <c r="F24" i="5"/>
  <c r="F25" i="5"/>
  <c r="F26" i="5"/>
  <c r="F27" i="5"/>
  <c r="F28" i="5"/>
  <c r="F29" i="5"/>
  <c r="F30" i="5"/>
  <c r="F31" i="5"/>
  <c r="F32" i="5"/>
  <c r="F33" i="5"/>
  <c r="F34" i="5"/>
  <c r="F36" i="5"/>
  <c r="F38" i="5"/>
  <c r="F39" i="5"/>
  <c r="F40" i="5"/>
  <c r="F41" i="5"/>
  <c r="F42" i="5"/>
  <c r="F44" i="5"/>
  <c r="F45" i="5"/>
  <c r="F48" i="5"/>
  <c r="F50" i="5"/>
  <c r="F51" i="5"/>
  <c r="F52" i="5"/>
  <c r="F53" i="5"/>
  <c r="F55" i="5"/>
  <c r="F56" i="5"/>
  <c r="F58" i="5"/>
  <c r="F60" i="5"/>
  <c r="F61" i="5"/>
  <c r="F62" i="5"/>
  <c r="F63" i="5"/>
  <c r="F65" i="5"/>
  <c r="F66" i="5"/>
  <c r="F67" i="5"/>
  <c r="F68" i="5"/>
  <c r="F69" i="5"/>
  <c r="F70" i="5"/>
  <c r="F71" i="5"/>
  <c r="F72" i="5"/>
  <c r="F73" i="5"/>
  <c r="F75" i="5"/>
  <c r="F76" i="5"/>
  <c r="F78" i="5"/>
  <c r="F80" i="5"/>
  <c r="F81" i="5"/>
  <c r="F82" i="5"/>
  <c r="F83" i="5"/>
  <c r="F84" i="5"/>
  <c r="F85" i="5"/>
  <c r="F86" i="5"/>
  <c r="F87" i="5"/>
  <c r="F88" i="5"/>
  <c r="F89" i="5"/>
  <c r="F90" i="5"/>
  <c r="F92" i="5"/>
  <c r="F93" i="5"/>
  <c r="F94" i="5"/>
  <c r="F95" i="5"/>
  <c r="F96" i="5"/>
  <c r="F97" i="5"/>
  <c r="F99" i="5"/>
  <c r="F100" i="5"/>
  <c r="F103" i="5"/>
  <c r="F104" i="5"/>
  <c r="F105" i="5"/>
  <c r="F106" i="5"/>
  <c r="F108" i="5"/>
  <c r="F110" i="5"/>
  <c r="F111" i="5"/>
  <c r="F112" i="5"/>
  <c r="F113" i="5"/>
  <c r="F114" i="5"/>
  <c r="F116" i="5"/>
  <c r="F118" i="5"/>
  <c r="F119" i="5"/>
  <c r="F120" i="5"/>
  <c r="F121" i="5"/>
  <c r="F122" i="5"/>
  <c r="F123" i="5"/>
  <c r="F124" i="5"/>
  <c r="F125" i="5"/>
  <c r="F126" i="5"/>
  <c r="F128" i="5"/>
  <c r="F129" i="5"/>
  <c r="F130" i="5"/>
  <c r="F135" i="5"/>
  <c r="F136" i="5"/>
  <c r="F137" i="5"/>
  <c r="F138" i="5"/>
  <c r="F139" i="5"/>
  <c r="F140" i="5"/>
  <c r="F144" i="5"/>
  <c r="F145" i="5"/>
  <c r="F146" i="5"/>
  <c r="F148" i="5"/>
  <c r="F149" i="5"/>
  <c r="F150" i="5"/>
  <c r="F151" i="5"/>
  <c r="F152" i="5"/>
  <c r="F154" i="5"/>
  <c r="F155" i="5"/>
  <c r="F156" i="5"/>
  <c r="F158" i="5"/>
  <c r="F159" i="5"/>
  <c r="F160" i="5"/>
  <c r="F163" i="5"/>
  <c r="F164" i="5"/>
  <c r="F165" i="5"/>
  <c r="F167" i="5"/>
  <c r="F168" i="5"/>
  <c r="F170" i="5"/>
  <c r="F172" i="5"/>
  <c r="F173" i="5"/>
  <c r="F174" i="5"/>
  <c r="F175" i="5"/>
  <c r="F176" i="5"/>
  <c r="F177" i="5"/>
  <c r="F178" i="5"/>
  <c r="F179" i="5"/>
  <c r="F180" i="5"/>
  <c r="F181" i="5"/>
  <c r="F182" i="5"/>
  <c r="F184" i="5"/>
  <c r="F185" i="5"/>
  <c r="F188" i="5"/>
  <c r="F189" i="5"/>
  <c r="F190" i="5"/>
  <c r="F191" i="5"/>
  <c r="F194" i="5"/>
  <c r="F195" i="5"/>
  <c r="F196" i="5"/>
  <c r="F197" i="5"/>
  <c r="F198" i="5"/>
  <c r="F200" i="5"/>
  <c r="F202" i="5"/>
  <c r="F203" i="5"/>
  <c r="F206" i="5"/>
  <c r="F207" i="5"/>
  <c r="F208" i="5"/>
  <c r="F209" i="5"/>
  <c r="F210" i="5"/>
  <c r="F211" i="5"/>
  <c r="F212" i="5"/>
  <c r="F213" i="5"/>
  <c r="F214" i="5"/>
  <c r="F215" i="5"/>
  <c r="F218" i="5"/>
  <c r="F219" i="5"/>
  <c r="F220" i="5"/>
  <c r="F221" i="5"/>
  <c r="F222" i="5"/>
  <c r="F223" i="5"/>
  <c r="F224" i="5"/>
  <c r="F226" i="5"/>
  <c r="F227" i="5"/>
  <c r="F228" i="5"/>
  <c r="F231" i="5"/>
  <c r="F232" i="5"/>
  <c r="F233" i="5"/>
  <c r="F234" i="5"/>
  <c r="F235" i="5"/>
  <c r="F234" i="4"/>
  <c r="F233" i="4" s="1"/>
  <c r="F232" i="4" s="1"/>
  <c r="F231" i="4" s="1"/>
  <c r="F230" i="4" s="1"/>
  <c r="F229" i="4" s="1"/>
  <c r="F228" i="4" s="1"/>
  <c r="F227" i="4" s="1"/>
  <c r="F226" i="4" s="1"/>
  <c r="F225" i="4" s="1"/>
  <c r="F224" i="4" s="1"/>
  <c r="F223" i="4" s="1"/>
  <c r="F222" i="4" s="1"/>
  <c r="F221" i="4" s="1"/>
  <c r="F220" i="4" s="1"/>
  <c r="F219" i="4" s="1"/>
  <c r="F218" i="4" s="1"/>
  <c r="F217" i="4" s="1"/>
  <c r="F216" i="4" s="1"/>
  <c r="F215" i="4" s="1"/>
  <c r="F214" i="4" s="1"/>
  <c r="F213" i="4" s="1"/>
  <c r="F212" i="4" s="1"/>
  <c r="F211" i="4" s="1"/>
  <c r="F210" i="4" s="1"/>
  <c r="F209" i="4" s="1"/>
  <c r="F208" i="4" s="1"/>
  <c r="F207" i="4" s="1"/>
  <c r="F206" i="4" s="1"/>
  <c r="F205" i="4" s="1"/>
  <c r="F204" i="4" s="1"/>
  <c r="F203" i="4" s="1"/>
  <c r="F202" i="4" s="1"/>
  <c r="F201" i="4" s="1"/>
  <c r="F200" i="4" s="1"/>
  <c r="F199" i="4" s="1"/>
  <c r="F198" i="4" s="1"/>
  <c r="F197" i="4" s="1"/>
  <c r="F196" i="4" s="1"/>
  <c r="F195" i="4" s="1"/>
  <c r="F194" i="4" s="1"/>
  <c r="F193" i="4" s="1"/>
  <c r="F192" i="4" s="1"/>
  <c r="F191" i="4" s="1"/>
  <c r="F190" i="4" s="1"/>
  <c r="F189" i="4" s="1"/>
  <c r="F188" i="4" s="1"/>
  <c r="F187" i="4" s="1"/>
  <c r="F186" i="4" s="1"/>
  <c r="F185" i="4" s="1"/>
  <c r="F184" i="4" s="1"/>
  <c r="F183" i="4" s="1"/>
  <c r="F182" i="4" s="1"/>
  <c r="F181" i="4" s="1"/>
  <c r="F180" i="4" s="1"/>
  <c r="F179" i="4" s="1"/>
  <c r="F178" i="4" s="1"/>
  <c r="F177" i="4" s="1"/>
  <c r="F176" i="4" s="1"/>
  <c r="F175" i="4" s="1"/>
  <c r="F174" i="4" s="1"/>
  <c r="F173" i="4" s="1"/>
  <c r="F172" i="4" s="1"/>
  <c r="F171" i="4" s="1"/>
  <c r="F170" i="4" s="1"/>
  <c r="F169" i="4" s="1"/>
  <c r="F168" i="4" s="1"/>
  <c r="F167" i="4" s="1"/>
  <c r="F166" i="4" s="1"/>
  <c r="F165" i="4" s="1"/>
  <c r="F164" i="4" s="1"/>
  <c r="F163" i="4" s="1"/>
  <c r="F162" i="4" s="1"/>
  <c r="F161" i="4" s="1"/>
  <c r="F160" i="4" s="1"/>
  <c r="F159" i="4" s="1"/>
  <c r="F158" i="4" s="1"/>
  <c r="F157" i="4" s="1"/>
  <c r="F156" i="4" s="1"/>
  <c r="F155" i="4" s="1"/>
  <c r="F154" i="4" s="1"/>
  <c r="F153" i="4" s="1"/>
  <c r="F152" i="4" s="1"/>
  <c r="F151" i="4" s="1"/>
  <c r="F150" i="4" s="1"/>
  <c r="F149" i="4" s="1"/>
  <c r="F148" i="4" s="1"/>
  <c r="F147" i="4" s="1"/>
  <c r="F146" i="4" s="1"/>
  <c r="F145" i="4" s="1"/>
  <c r="F144" i="4" s="1"/>
  <c r="F143" i="4" s="1"/>
  <c r="F142" i="4" s="1"/>
  <c r="F141" i="4" s="1"/>
  <c r="F140" i="4" s="1"/>
  <c r="F139" i="4" s="1"/>
  <c r="F138" i="4" s="1"/>
  <c r="F137" i="4" s="1"/>
  <c r="F136" i="4" s="1"/>
  <c r="F135" i="4" s="1"/>
  <c r="F134" i="4" s="1"/>
  <c r="F133" i="4" s="1"/>
  <c r="F132" i="4" s="1"/>
  <c r="F131" i="4" s="1"/>
  <c r="F130" i="4" s="1"/>
  <c r="F129" i="4" s="1"/>
  <c r="F128" i="4" s="1"/>
  <c r="F127" i="4" s="1"/>
  <c r="F126" i="4" s="1"/>
  <c r="F125" i="4" s="1"/>
  <c r="F124" i="4" s="1"/>
  <c r="F123" i="4" s="1"/>
  <c r="F122" i="4" s="1"/>
  <c r="F121" i="4" s="1"/>
  <c r="F120" i="4" s="1"/>
  <c r="F119" i="4" s="1"/>
  <c r="F118" i="4" s="1"/>
  <c r="F117" i="4" s="1"/>
  <c r="F116" i="4" s="1"/>
  <c r="F115" i="4" s="1"/>
  <c r="F114" i="4" s="1"/>
  <c r="F113" i="4" s="1"/>
  <c r="F112" i="4" s="1"/>
  <c r="F111" i="4" s="1"/>
  <c r="F110" i="4" s="1"/>
  <c r="F109" i="4" s="1"/>
  <c r="F108" i="4" s="1"/>
  <c r="F107" i="4" s="1"/>
  <c r="F106" i="4" s="1"/>
  <c r="F105" i="4" s="1"/>
  <c r="F104" i="4" s="1"/>
  <c r="F103" i="4" s="1"/>
  <c r="F102" i="4" s="1"/>
  <c r="F101" i="4" s="1"/>
  <c r="F100" i="4" s="1"/>
  <c r="F99" i="4" s="1"/>
  <c r="F98" i="4" s="1"/>
  <c r="F97" i="4" s="1"/>
  <c r="F96" i="4" s="1"/>
  <c r="F95" i="4" s="1"/>
  <c r="F94" i="4" s="1"/>
  <c r="F93" i="4" s="1"/>
  <c r="F92" i="4" s="1"/>
  <c r="F91" i="4" s="1"/>
  <c r="F90" i="4" s="1"/>
  <c r="F89" i="4" s="1"/>
  <c r="F88" i="4" s="1"/>
  <c r="F87" i="4" s="1"/>
  <c r="F86" i="4" s="1"/>
  <c r="F85" i="4" s="1"/>
  <c r="F84" i="4" s="1"/>
  <c r="F83" i="4" s="1"/>
  <c r="F82" i="4" s="1"/>
  <c r="F81" i="4" s="1"/>
  <c r="F80" i="4" s="1"/>
  <c r="F79" i="4" s="1"/>
  <c r="F78" i="4" s="1"/>
  <c r="F77" i="4" s="1"/>
  <c r="F76" i="4" s="1"/>
  <c r="F75" i="4" s="1"/>
  <c r="F74" i="4" s="1"/>
  <c r="F73" i="4" s="1"/>
  <c r="F72" i="4" s="1"/>
  <c r="F71" i="4" s="1"/>
  <c r="F70" i="4" s="1"/>
  <c r="F69" i="4" s="1"/>
  <c r="F68" i="4" s="1"/>
  <c r="F67" i="4" s="1"/>
  <c r="F66" i="4" s="1"/>
  <c r="F65" i="4" s="1"/>
  <c r="F64" i="4" s="1"/>
  <c r="F63" i="4" s="1"/>
  <c r="F62" i="4" s="1"/>
  <c r="F61" i="4" s="1"/>
  <c r="F60" i="4" s="1"/>
  <c r="F59" i="4" s="1"/>
  <c r="F58" i="4" s="1"/>
  <c r="F57" i="4" s="1"/>
  <c r="F56" i="4" s="1"/>
  <c r="F55" i="4" s="1"/>
  <c r="F54" i="4" s="1"/>
  <c r="F53" i="4" s="1"/>
  <c r="F52" i="4" s="1"/>
  <c r="F51" i="4" s="1"/>
  <c r="F50" i="4" s="1"/>
  <c r="F49" i="4" s="1"/>
  <c r="F48" i="4" s="1"/>
  <c r="F47" i="4" s="1"/>
  <c r="F46" i="4" s="1"/>
  <c r="F45" i="4" s="1"/>
  <c r="F44" i="4" s="1"/>
  <c r="F43" i="4" s="1"/>
  <c r="F42" i="4" s="1"/>
  <c r="F41" i="4" s="1"/>
  <c r="F40" i="4" s="1"/>
  <c r="F39" i="4" s="1"/>
  <c r="F38" i="4" s="1"/>
  <c r="F37" i="4" s="1"/>
  <c r="F36" i="4" s="1"/>
  <c r="F35" i="4" s="1"/>
  <c r="F34" i="4" s="1"/>
  <c r="F33" i="4" s="1"/>
  <c r="F32" i="4" s="1"/>
  <c r="F31" i="4" s="1"/>
  <c r="F30" i="4" s="1"/>
  <c r="F29" i="4" s="1"/>
  <c r="F28" i="4" s="1"/>
  <c r="F27" i="4" s="1"/>
  <c r="F26" i="4" s="1"/>
  <c r="F25" i="4" s="1"/>
  <c r="F24" i="4" s="1"/>
  <c r="F23" i="4" s="1"/>
  <c r="F22" i="4" s="1"/>
  <c r="F21" i="4" s="1"/>
  <c r="F20" i="4" s="1"/>
  <c r="F19" i="4" s="1"/>
  <c r="F18" i="4" s="1"/>
  <c r="F17" i="4" s="1"/>
  <c r="F16" i="4" s="1"/>
  <c r="F15" i="4" s="1"/>
  <c r="F14" i="4" s="1"/>
  <c r="F13" i="4" s="1"/>
  <c r="D41" i="4"/>
  <c r="D13" i="4"/>
  <c r="E13" i="4"/>
  <c r="G13" i="4"/>
  <c r="H13" i="4"/>
  <c r="I13" i="4"/>
  <c r="J13" i="4"/>
  <c r="K13" i="4"/>
  <c r="L13" i="4"/>
  <c r="M13" i="4"/>
  <c r="N13" i="4"/>
  <c r="O13" i="4"/>
  <c r="P13" i="4"/>
  <c r="R13" i="4"/>
  <c r="S13" i="4"/>
  <c r="T13" i="4"/>
  <c r="D18" i="4"/>
  <c r="E18" i="4"/>
  <c r="G18" i="4"/>
  <c r="H18" i="4"/>
  <c r="I18" i="4"/>
  <c r="J18" i="4"/>
  <c r="K18" i="4"/>
  <c r="L18" i="4"/>
  <c r="M18" i="4"/>
  <c r="N18" i="4"/>
  <c r="O18" i="4"/>
  <c r="P18" i="4"/>
  <c r="R18" i="4"/>
  <c r="S18" i="4"/>
  <c r="T18" i="4"/>
  <c r="D33" i="4"/>
  <c r="E33" i="4"/>
  <c r="G33" i="4"/>
  <c r="H33" i="4"/>
  <c r="I33" i="4"/>
  <c r="J33" i="4"/>
  <c r="K33" i="4"/>
  <c r="L33" i="4"/>
  <c r="M33" i="4"/>
  <c r="N33" i="4"/>
  <c r="O33" i="4"/>
  <c r="P33" i="4"/>
  <c r="R33" i="4"/>
  <c r="S33" i="4"/>
  <c r="T33" i="4"/>
  <c r="U33" i="4"/>
  <c r="V33" i="4"/>
  <c r="W33" i="4"/>
  <c r="E41" i="4"/>
  <c r="G41" i="4"/>
  <c r="H41" i="4"/>
  <c r="I41" i="4"/>
  <c r="J41" i="4"/>
  <c r="K41" i="4"/>
  <c r="L41" i="4"/>
  <c r="M41" i="4"/>
  <c r="N41" i="4"/>
  <c r="O41" i="4"/>
  <c r="P41" i="4"/>
  <c r="R41" i="4"/>
  <c r="S41" i="4"/>
  <c r="T41" i="4"/>
  <c r="D44" i="4"/>
  <c r="E44" i="4"/>
  <c r="G44" i="4"/>
  <c r="H44" i="4"/>
  <c r="I44" i="4"/>
  <c r="J44" i="4"/>
  <c r="K44" i="4"/>
  <c r="L44" i="4"/>
  <c r="M44" i="4"/>
  <c r="N44" i="4"/>
  <c r="O44" i="4"/>
  <c r="P44" i="4"/>
  <c r="R44" i="4"/>
  <c r="S44" i="4"/>
  <c r="T44" i="4"/>
  <c r="D52" i="4"/>
  <c r="E52" i="4"/>
  <c r="G52" i="4"/>
  <c r="H52" i="4"/>
  <c r="I52" i="4"/>
  <c r="J52" i="4"/>
  <c r="K52" i="4"/>
  <c r="L52" i="4"/>
  <c r="M52" i="4"/>
  <c r="N52" i="4"/>
  <c r="O52" i="4"/>
  <c r="P52" i="4"/>
  <c r="R52" i="4"/>
  <c r="S52" i="4"/>
  <c r="T52" i="4"/>
  <c r="D55" i="4"/>
  <c r="E55" i="4"/>
  <c r="G55" i="4"/>
  <c r="H55" i="4"/>
  <c r="I55" i="4"/>
  <c r="J55" i="4"/>
  <c r="K55" i="4"/>
  <c r="L55" i="4"/>
  <c r="M55" i="4"/>
  <c r="N55" i="4"/>
  <c r="O55" i="4"/>
  <c r="P55" i="4"/>
  <c r="R55" i="4"/>
  <c r="S55" i="4"/>
  <c r="T55" i="4"/>
  <c r="D62" i="4"/>
  <c r="E62" i="4"/>
  <c r="G62" i="4"/>
  <c r="H62" i="4"/>
  <c r="I62" i="4"/>
  <c r="J62" i="4"/>
  <c r="K62" i="4"/>
  <c r="L62" i="4"/>
  <c r="M62" i="4"/>
  <c r="N62" i="4"/>
  <c r="O62" i="4"/>
  <c r="P62" i="4"/>
  <c r="R62" i="4"/>
  <c r="S62" i="4"/>
  <c r="T62" i="4"/>
  <c r="U62" i="4"/>
  <c r="V62" i="4"/>
  <c r="W62" i="4"/>
  <c r="D72" i="4"/>
  <c r="E72" i="4"/>
  <c r="G72" i="4"/>
  <c r="H72" i="4"/>
  <c r="I72" i="4"/>
  <c r="J72" i="4"/>
  <c r="K72" i="4"/>
  <c r="L72" i="4"/>
  <c r="M72" i="4"/>
  <c r="N72" i="4"/>
  <c r="O72" i="4"/>
  <c r="P72" i="4"/>
  <c r="R72" i="4"/>
  <c r="S72" i="4"/>
  <c r="T72" i="4"/>
  <c r="D75" i="4"/>
  <c r="E75" i="4"/>
  <c r="G75" i="4"/>
  <c r="H75" i="4"/>
  <c r="I75" i="4"/>
  <c r="J75" i="4"/>
  <c r="K75" i="4"/>
  <c r="L75" i="4"/>
  <c r="M75" i="4"/>
  <c r="N75" i="4"/>
  <c r="O75" i="4"/>
  <c r="P75" i="4"/>
  <c r="R75" i="4"/>
  <c r="S75" i="4"/>
  <c r="T75" i="4"/>
  <c r="D89" i="4"/>
  <c r="E89" i="4"/>
  <c r="G89" i="4"/>
  <c r="H89" i="4"/>
  <c r="I89" i="4"/>
  <c r="J89" i="4"/>
  <c r="K89" i="4"/>
  <c r="L89" i="4"/>
  <c r="M89" i="4"/>
  <c r="N89" i="4"/>
  <c r="O89" i="4"/>
  <c r="P89" i="4"/>
  <c r="R89" i="4"/>
  <c r="S89" i="4"/>
  <c r="T89" i="4"/>
  <c r="D96" i="4"/>
  <c r="E96" i="4"/>
  <c r="G96" i="4"/>
  <c r="H96" i="4"/>
  <c r="I96" i="4"/>
  <c r="J96" i="4"/>
  <c r="K96" i="4"/>
  <c r="L96" i="4"/>
  <c r="M96" i="4"/>
  <c r="N96" i="4"/>
  <c r="O96" i="4"/>
  <c r="P96" i="4"/>
  <c r="R96" i="4"/>
  <c r="S96" i="4"/>
  <c r="T96" i="4"/>
  <c r="D99" i="4"/>
  <c r="E99" i="4"/>
  <c r="G99" i="4"/>
  <c r="H99" i="4"/>
  <c r="I99" i="4"/>
  <c r="J99" i="4"/>
  <c r="K99" i="4"/>
  <c r="L99" i="4"/>
  <c r="M99" i="4"/>
  <c r="N99" i="4"/>
  <c r="O99" i="4"/>
  <c r="P99" i="4"/>
  <c r="R99" i="4"/>
  <c r="S99" i="4"/>
  <c r="T99" i="4"/>
  <c r="D105" i="4"/>
  <c r="E105" i="4"/>
  <c r="G105" i="4"/>
  <c r="H105" i="4"/>
  <c r="I105" i="4"/>
  <c r="J105" i="4"/>
  <c r="K105" i="4"/>
  <c r="L105" i="4"/>
  <c r="M105" i="4"/>
  <c r="N105" i="4"/>
  <c r="O105" i="4"/>
  <c r="P105" i="4"/>
  <c r="R105" i="4"/>
  <c r="S105" i="4"/>
  <c r="T105" i="4"/>
  <c r="U105" i="4"/>
  <c r="V105" i="4"/>
  <c r="W105" i="4"/>
  <c r="D113" i="4"/>
  <c r="E113" i="4"/>
  <c r="G113" i="4"/>
  <c r="H113" i="4"/>
  <c r="I113" i="4"/>
  <c r="J113" i="4"/>
  <c r="K113" i="4"/>
  <c r="L113" i="4"/>
  <c r="M113" i="4"/>
  <c r="N113" i="4"/>
  <c r="O113" i="4"/>
  <c r="P113" i="4"/>
  <c r="R113" i="4"/>
  <c r="S113" i="4"/>
  <c r="T113" i="4"/>
  <c r="D125" i="4"/>
  <c r="E125" i="4"/>
  <c r="G125" i="4"/>
  <c r="H125" i="4"/>
  <c r="I125" i="4"/>
  <c r="J125" i="4"/>
  <c r="K125" i="4"/>
  <c r="L125" i="4"/>
  <c r="M125" i="4"/>
  <c r="N125" i="4"/>
  <c r="O125" i="4"/>
  <c r="P125" i="4"/>
  <c r="R125" i="4"/>
  <c r="S125" i="4"/>
  <c r="T125" i="4"/>
  <c r="D129" i="4"/>
  <c r="E129" i="4"/>
  <c r="G129" i="4"/>
  <c r="H129" i="4"/>
  <c r="I129" i="4"/>
  <c r="J129" i="4"/>
  <c r="K129" i="4"/>
  <c r="L129" i="4"/>
  <c r="M129" i="4"/>
  <c r="N129" i="4"/>
  <c r="O129" i="4"/>
  <c r="P129" i="4"/>
  <c r="R129" i="4"/>
  <c r="S129" i="4"/>
  <c r="T129" i="4"/>
  <c r="U129" i="4"/>
  <c r="V129" i="4"/>
  <c r="W129" i="4"/>
  <c r="D139" i="4"/>
  <c r="E139" i="4"/>
  <c r="G139" i="4"/>
  <c r="H139" i="4"/>
  <c r="I139" i="4"/>
  <c r="J139" i="4"/>
  <c r="K139" i="4"/>
  <c r="L139" i="4"/>
  <c r="M139" i="4"/>
  <c r="N139" i="4"/>
  <c r="O139" i="4"/>
  <c r="P139" i="4"/>
  <c r="R139" i="4"/>
  <c r="S139" i="4"/>
  <c r="T139" i="4"/>
  <c r="D145" i="4"/>
  <c r="E145" i="4"/>
  <c r="G145" i="4"/>
  <c r="H145" i="4"/>
  <c r="I145" i="4"/>
  <c r="J145" i="4"/>
  <c r="K145" i="4"/>
  <c r="L145" i="4"/>
  <c r="M145" i="4"/>
  <c r="N145" i="4"/>
  <c r="O145" i="4"/>
  <c r="P145" i="4"/>
  <c r="R145" i="4"/>
  <c r="S145" i="4"/>
  <c r="T145" i="4"/>
  <c r="D151" i="4"/>
  <c r="E151" i="4"/>
  <c r="G151" i="4"/>
  <c r="H151" i="4"/>
  <c r="I151" i="4"/>
  <c r="J151" i="4"/>
  <c r="K151" i="4"/>
  <c r="L151" i="4"/>
  <c r="M151" i="4"/>
  <c r="N151" i="4"/>
  <c r="O151" i="4"/>
  <c r="P151" i="4"/>
  <c r="R151" i="4"/>
  <c r="S151" i="4"/>
  <c r="T151" i="4"/>
  <c r="D155" i="4"/>
  <c r="E155" i="4"/>
  <c r="G155" i="4"/>
  <c r="H155" i="4"/>
  <c r="I155" i="4"/>
  <c r="J155" i="4"/>
  <c r="K155" i="4"/>
  <c r="L155" i="4"/>
  <c r="M155" i="4"/>
  <c r="N155" i="4"/>
  <c r="O155" i="4"/>
  <c r="P155" i="4"/>
  <c r="R155" i="4"/>
  <c r="S155" i="4"/>
  <c r="T155" i="4"/>
  <c r="D159" i="4"/>
  <c r="E159" i="4"/>
  <c r="G159" i="4"/>
  <c r="H159" i="4"/>
  <c r="I159" i="4"/>
  <c r="J159" i="4"/>
  <c r="K159" i="4"/>
  <c r="L159" i="4"/>
  <c r="M159" i="4"/>
  <c r="N159" i="4"/>
  <c r="O159" i="4"/>
  <c r="P159" i="4"/>
  <c r="R159" i="4"/>
  <c r="S159" i="4"/>
  <c r="T159" i="4"/>
  <c r="D164" i="4"/>
  <c r="E164" i="4"/>
  <c r="G164" i="4"/>
  <c r="H164" i="4"/>
  <c r="I164" i="4"/>
  <c r="J164" i="4"/>
  <c r="K164" i="4"/>
  <c r="L164" i="4"/>
  <c r="M164" i="4"/>
  <c r="N164" i="4"/>
  <c r="O164" i="4"/>
  <c r="P164" i="4"/>
  <c r="R164" i="4"/>
  <c r="S164" i="4"/>
  <c r="T164" i="4"/>
  <c r="D167" i="4"/>
  <c r="E167" i="4"/>
  <c r="G167" i="4"/>
  <c r="H167" i="4"/>
  <c r="I167" i="4"/>
  <c r="J167" i="4"/>
  <c r="K167" i="4"/>
  <c r="L167" i="4"/>
  <c r="M167" i="4"/>
  <c r="N167" i="4"/>
  <c r="O167" i="4"/>
  <c r="P167" i="4"/>
  <c r="R167" i="4"/>
  <c r="S167" i="4"/>
  <c r="T167" i="4"/>
  <c r="U167" i="4"/>
  <c r="V167" i="4"/>
  <c r="W167" i="4"/>
  <c r="D181" i="4"/>
  <c r="E181" i="4"/>
  <c r="G181" i="4"/>
  <c r="H181" i="4"/>
  <c r="I181" i="4"/>
  <c r="J181" i="4"/>
  <c r="K181" i="4"/>
  <c r="L181" i="4"/>
  <c r="M181" i="4"/>
  <c r="N181" i="4"/>
  <c r="O181" i="4"/>
  <c r="P181" i="4"/>
  <c r="R181" i="4"/>
  <c r="S181" i="4"/>
  <c r="T181" i="4"/>
  <c r="D184" i="4"/>
  <c r="E184" i="4"/>
  <c r="G184" i="4"/>
  <c r="H184" i="4"/>
  <c r="I184" i="4"/>
  <c r="J184" i="4"/>
  <c r="K184" i="4"/>
  <c r="L184" i="4"/>
  <c r="M184" i="4"/>
  <c r="N184" i="4"/>
  <c r="O184" i="4"/>
  <c r="P184" i="4"/>
  <c r="R184" i="4"/>
  <c r="S184" i="4"/>
  <c r="T184" i="4"/>
  <c r="D190" i="4"/>
  <c r="E190" i="4"/>
  <c r="G190" i="4"/>
  <c r="I190" i="4"/>
  <c r="J190" i="4"/>
  <c r="K190" i="4"/>
  <c r="L190" i="4"/>
  <c r="M190" i="4"/>
  <c r="N190" i="4"/>
  <c r="O190" i="4"/>
  <c r="S190" i="4"/>
  <c r="D199" i="4"/>
  <c r="E199" i="4"/>
  <c r="G199" i="4"/>
  <c r="H199" i="4"/>
  <c r="I199" i="4"/>
  <c r="J199" i="4"/>
  <c r="K199" i="4"/>
  <c r="L199" i="4"/>
  <c r="M199" i="4"/>
  <c r="N199" i="4"/>
  <c r="O199" i="4"/>
  <c r="P199" i="4"/>
  <c r="R199" i="4"/>
  <c r="S199" i="4"/>
  <c r="T199" i="4"/>
  <c r="D202" i="4"/>
  <c r="E202" i="4"/>
  <c r="G202" i="4"/>
  <c r="H202" i="4"/>
  <c r="I202" i="4"/>
  <c r="J202" i="4"/>
  <c r="K202" i="4"/>
  <c r="L202" i="4"/>
  <c r="M202" i="4"/>
  <c r="N202" i="4"/>
  <c r="O202" i="4"/>
  <c r="P202" i="4"/>
  <c r="R202" i="4"/>
  <c r="S202" i="4"/>
  <c r="T202" i="4"/>
  <c r="D214" i="4"/>
  <c r="E214" i="4"/>
  <c r="G214" i="4"/>
  <c r="H214" i="4"/>
  <c r="I214" i="4"/>
  <c r="J214" i="4"/>
  <c r="K214" i="4"/>
  <c r="L214" i="4"/>
  <c r="M214" i="4"/>
  <c r="N214" i="4"/>
  <c r="O214" i="4"/>
  <c r="P214" i="4"/>
  <c r="R214" i="4"/>
  <c r="S214" i="4"/>
  <c r="T214" i="4"/>
  <c r="D223" i="4"/>
  <c r="E223" i="4"/>
  <c r="G223" i="4"/>
  <c r="H223" i="4"/>
  <c r="I223" i="4"/>
  <c r="J223" i="4"/>
  <c r="K223" i="4"/>
  <c r="L223" i="4"/>
  <c r="M223" i="4"/>
  <c r="N223" i="4"/>
  <c r="O223" i="4"/>
  <c r="P223" i="4"/>
  <c r="R223" i="4"/>
  <c r="S223" i="4"/>
  <c r="T223" i="4"/>
  <c r="D227" i="4"/>
  <c r="E227" i="4"/>
  <c r="G227" i="4"/>
  <c r="H227" i="4"/>
  <c r="I227" i="4"/>
  <c r="J227" i="4"/>
  <c r="K227" i="4"/>
  <c r="L227" i="4"/>
  <c r="M227" i="4"/>
  <c r="N227" i="4"/>
  <c r="O227" i="4"/>
  <c r="P227" i="4"/>
  <c r="R227" i="4"/>
  <c r="S227" i="4"/>
  <c r="T227" i="4"/>
  <c r="U227" i="4"/>
  <c r="V227" i="4"/>
  <c r="W227" i="4"/>
  <c r="C227" i="4"/>
  <c r="C223" i="4"/>
  <c r="C214" i="4"/>
  <c r="C202" i="4"/>
  <c r="C199" i="4"/>
  <c r="C190" i="4"/>
  <c r="C184" i="4"/>
  <c r="C181" i="4"/>
  <c r="C167" i="4"/>
  <c r="C164" i="4"/>
  <c r="C159" i="4"/>
  <c r="C155" i="4"/>
  <c r="C151" i="4"/>
  <c r="C145" i="4"/>
  <c r="C139" i="4"/>
  <c r="C129" i="4"/>
  <c r="C125" i="4"/>
  <c r="C113" i="4"/>
  <c r="C105" i="4"/>
  <c r="C99" i="4"/>
  <c r="C96" i="4"/>
  <c r="C89" i="4"/>
  <c r="C75" i="4"/>
  <c r="C72" i="4"/>
  <c r="C62" i="4"/>
  <c r="C55" i="4"/>
  <c r="C52" i="4"/>
  <c r="C44" i="4"/>
  <c r="C41" i="4"/>
  <c r="C33" i="4"/>
  <c r="C18" i="4"/>
  <c r="C13" i="4"/>
  <c r="T28" i="3"/>
  <c r="T30" i="3"/>
  <c r="T31" i="3"/>
  <c r="T33" i="3"/>
  <c r="T34" i="3"/>
  <c r="T35" i="3"/>
  <c r="T40" i="3"/>
  <c r="T41" i="3"/>
  <c r="T42" i="3"/>
  <c r="T43" i="3"/>
  <c r="T49" i="3"/>
  <c r="T50" i="3"/>
  <c r="T52" i="3"/>
  <c r="T53" i="3"/>
  <c r="T54" i="3"/>
  <c r="T71" i="3"/>
  <c r="T72" i="3"/>
  <c r="T73" i="3"/>
  <c r="T74" i="3"/>
  <c r="T90" i="3"/>
  <c r="T91" i="3"/>
  <c r="T111" i="3"/>
  <c r="T112" i="3"/>
  <c r="T113" i="3"/>
  <c r="T114" i="3"/>
  <c r="T115" i="3"/>
  <c r="T122" i="3"/>
  <c r="T126" i="3"/>
  <c r="T129" i="3"/>
  <c r="T185" i="3"/>
  <c r="T186" i="3"/>
  <c r="T195" i="3"/>
  <c r="T196" i="3"/>
  <c r="T197" i="3"/>
  <c r="T198" i="3"/>
  <c r="T199" i="3"/>
  <c r="T200" i="3"/>
  <c r="T201" i="3"/>
  <c r="T203" i="3"/>
  <c r="T204" i="3"/>
  <c r="T213" i="3"/>
  <c r="T214" i="3"/>
  <c r="T215" i="3"/>
  <c r="T216" i="3"/>
  <c r="T219" i="3"/>
  <c r="T220" i="3"/>
  <c r="T222" i="3"/>
  <c r="T223" i="3"/>
  <c r="T224" i="3"/>
  <c r="T225" i="3"/>
  <c r="L30" i="3"/>
  <c r="P30" i="3" s="1"/>
  <c r="L31" i="3"/>
  <c r="P31" i="3" s="1"/>
  <c r="L32" i="3"/>
  <c r="P32" i="3" s="1"/>
  <c r="L33" i="3"/>
  <c r="P33" i="3" s="1"/>
  <c r="L34" i="3"/>
  <c r="P34" i="3" s="1"/>
  <c r="L35" i="3"/>
  <c r="P35" i="3" s="1"/>
  <c r="L38" i="3"/>
  <c r="L41" i="3"/>
  <c r="P41" i="3" s="1"/>
  <c r="L42" i="3"/>
  <c r="P42" i="3" s="1"/>
  <c r="L43" i="3"/>
  <c r="P43" i="3" s="1"/>
  <c r="L48" i="3"/>
  <c r="P48" i="3" s="1"/>
  <c r="L52" i="3"/>
  <c r="P52" i="3" s="1"/>
  <c r="L53" i="3"/>
  <c r="P53" i="3" s="1"/>
  <c r="L54" i="3"/>
  <c r="P54" i="3" s="1"/>
  <c r="L67" i="3"/>
  <c r="P67" i="3" s="1"/>
  <c r="L72" i="3"/>
  <c r="P72" i="3" s="1"/>
  <c r="L73" i="3"/>
  <c r="P73" i="3" s="1"/>
  <c r="L74" i="3"/>
  <c r="P74" i="3" s="1"/>
  <c r="L80" i="3"/>
  <c r="P80" i="3" s="1"/>
  <c r="L89" i="3"/>
  <c r="P89" i="3" s="1"/>
  <c r="L90" i="3"/>
  <c r="P90" i="3" s="1"/>
  <c r="L91" i="3"/>
  <c r="P91" i="3" s="1"/>
  <c r="L110" i="3"/>
  <c r="P110" i="3" s="1"/>
  <c r="L113" i="3"/>
  <c r="P113" i="3" s="1"/>
  <c r="L114" i="3"/>
  <c r="P114" i="3" s="1"/>
  <c r="L115" i="3"/>
  <c r="P115" i="3" s="1"/>
  <c r="L122" i="3"/>
  <c r="P122" i="3" s="1"/>
  <c r="L124" i="3"/>
  <c r="L126" i="3"/>
  <c r="P126" i="3" s="1"/>
  <c r="L185" i="3"/>
  <c r="P185" i="3" s="1"/>
  <c r="L186" i="3"/>
  <c r="P186" i="3" s="1"/>
  <c r="L194" i="3"/>
  <c r="L198" i="3"/>
  <c r="P198" i="3" s="1"/>
  <c r="L199" i="3"/>
  <c r="P199" i="3" s="1"/>
  <c r="L201" i="3"/>
  <c r="P201" i="3" s="1"/>
  <c r="L203" i="3"/>
  <c r="P203" i="3" s="1"/>
  <c r="L204" i="3"/>
  <c r="P204" i="3" s="1"/>
  <c r="L206" i="3"/>
  <c r="P206" i="3" s="1"/>
  <c r="L213" i="3"/>
  <c r="P213" i="3" s="1"/>
  <c r="L214" i="3"/>
  <c r="P214" i="3" s="1"/>
  <c r="L215" i="3"/>
  <c r="P215" i="3" s="1"/>
  <c r="L216" i="3"/>
  <c r="P216" i="3" s="1"/>
  <c r="L218" i="3"/>
  <c r="L222" i="3"/>
  <c r="P222" i="3" s="1"/>
  <c r="L223" i="3"/>
  <c r="P223" i="3" s="1"/>
  <c r="L224" i="3"/>
  <c r="P224" i="3" s="1"/>
  <c r="L225" i="3"/>
  <c r="P225" i="3" s="1"/>
  <c r="G38" i="3"/>
  <c r="H31" i="3"/>
  <c r="H32" i="3"/>
  <c r="H33" i="3"/>
  <c r="H34" i="3"/>
  <c r="H35" i="3"/>
  <c r="H41" i="3"/>
  <c r="H42" i="3"/>
  <c r="H43" i="3"/>
  <c r="H48" i="3"/>
  <c r="H52" i="3"/>
  <c r="H53" i="3"/>
  <c r="H54" i="3"/>
  <c r="H67" i="3"/>
  <c r="H72" i="3"/>
  <c r="H73" i="3"/>
  <c r="H74" i="3"/>
  <c r="H80" i="3"/>
  <c r="H89" i="3"/>
  <c r="H90" i="3"/>
  <c r="H91" i="3"/>
  <c r="H110" i="3"/>
  <c r="H113" i="3"/>
  <c r="H114" i="3"/>
  <c r="H115" i="3"/>
  <c r="H122" i="3"/>
  <c r="H124" i="3"/>
  <c r="H126" i="3"/>
  <c r="H185" i="3"/>
  <c r="H186" i="3"/>
  <c r="H194" i="3"/>
  <c r="H198" i="3"/>
  <c r="H199" i="3"/>
  <c r="H201" i="3"/>
  <c r="H203" i="3"/>
  <c r="H204" i="3"/>
  <c r="H206" i="3"/>
  <c r="H213" i="3"/>
  <c r="H214" i="3"/>
  <c r="H215" i="3"/>
  <c r="H216" i="3"/>
  <c r="H218" i="3"/>
  <c r="H222" i="3"/>
  <c r="H223" i="3"/>
  <c r="H224" i="3"/>
  <c r="H225" i="3"/>
  <c r="G44" i="3"/>
  <c r="F18" i="3"/>
  <c r="F19" i="3"/>
  <c r="F20" i="3"/>
  <c r="F22" i="3"/>
  <c r="F24" i="3"/>
  <c r="F25" i="3"/>
  <c r="F26" i="3"/>
  <c r="F27" i="3"/>
  <c r="F28" i="3"/>
  <c r="Q28" i="3" s="1"/>
  <c r="F29" i="3"/>
  <c r="F30" i="3"/>
  <c r="Q30" i="3" s="1"/>
  <c r="R30" i="3" s="1"/>
  <c r="F31" i="3"/>
  <c r="Q31" i="3" s="1"/>
  <c r="F32" i="3"/>
  <c r="Q32" i="3" s="1"/>
  <c r="F33" i="3"/>
  <c r="Q33" i="3" s="1"/>
  <c r="F34" i="3"/>
  <c r="Q34" i="3" s="1"/>
  <c r="F35" i="3"/>
  <c r="Q35" i="3" s="1"/>
  <c r="F37" i="3"/>
  <c r="F39" i="3"/>
  <c r="F40" i="3"/>
  <c r="Q40" i="3" s="1"/>
  <c r="Q38" i="3" s="1"/>
  <c r="F41" i="3"/>
  <c r="Q41" i="3" s="1"/>
  <c r="F42" i="3"/>
  <c r="Q42" i="3" s="1"/>
  <c r="F43" i="3"/>
  <c r="Q43" i="3" s="1"/>
  <c r="F45" i="3"/>
  <c r="Q45" i="3" s="1"/>
  <c r="F46" i="3"/>
  <c r="F49" i="3"/>
  <c r="Q49" i="3" s="1"/>
  <c r="F50" i="3"/>
  <c r="Q50" i="3" s="1"/>
  <c r="F51" i="3"/>
  <c r="Q51" i="3" s="1"/>
  <c r="F52" i="3"/>
  <c r="Q52" i="3" s="1"/>
  <c r="F53" i="3"/>
  <c r="Q53" i="3" s="1"/>
  <c r="F54" i="3"/>
  <c r="Q54" i="3" s="1"/>
  <c r="F56" i="3"/>
  <c r="F57" i="3"/>
  <c r="F59" i="3"/>
  <c r="F61" i="3"/>
  <c r="F62" i="3"/>
  <c r="F63" i="3"/>
  <c r="F64" i="3"/>
  <c r="F66" i="3"/>
  <c r="F67" i="3"/>
  <c r="Q67" i="3" s="1"/>
  <c r="F68" i="3"/>
  <c r="Q68" i="3" s="1"/>
  <c r="F69" i="3"/>
  <c r="F70" i="3"/>
  <c r="Q70" i="3" s="1"/>
  <c r="F71" i="3"/>
  <c r="Q71" i="3" s="1"/>
  <c r="F72" i="3"/>
  <c r="Q72" i="3" s="1"/>
  <c r="F73" i="3"/>
  <c r="Q73" i="3" s="1"/>
  <c r="F74" i="3"/>
  <c r="Q74" i="3" s="1"/>
  <c r="F76" i="3"/>
  <c r="F77" i="3"/>
  <c r="F79" i="3"/>
  <c r="F81" i="3"/>
  <c r="F82" i="3"/>
  <c r="F83" i="3"/>
  <c r="F84" i="3"/>
  <c r="F85" i="3"/>
  <c r="F86" i="3"/>
  <c r="F87" i="3"/>
  <c r="F88" i="3"/>
  <c r="F89" i="3"/>
  <c r="Q89" i="3" s="1"/>
  <c r="F90" i="3"/>
  <c r="Q90" i="3" s="1"/>
  <c r="F91" i="3"/>
  <c r="Q91" i="3" s="1"/>
  <c r="F93" i="3"/>
  <c r="F94" i="3"/>
  <c r="F95" i="3"/>
  <c r="F96" i="3"/>
  <c r="Q96" i="3" s="1"/>
  <c r="F97" i="3"/>
  <c r="F98" i="3"/>
  <c r="F100" i="3"/>
  <c r="F101" i="3"/>
  <c r="F104" i="3"/>
  <c r="F105" i="3"/>
  <c r="F106" i="3"/>
  <c r="F107" i="3"/>
  <c r="F109" i="3"/>
  <c r="F111" i="3"/>
  <c r="Q111" i="3" s="1"/>
  <c r="Q110" i="3" s="1"/>
  <c r="F112" i="3"/>
  <c r="Q112" i="3" s="1"/>
  <c r="F113" i="3"/>
  <c r="Q113" i="3" s="1"/>
  <c r="F114" i="3"/>
  <c r="Q114" i="3" s="1"/>
  <c r="F115" i="3"/>
  <c r="Q115" i="3" s="1"/>
  <c r="F117" i="3"/>
  <c r="F119" i="3"/>
  <c r="F120" i="3"/>
  <c r="F121" i="3"/>
  <c r="Q121" i="3" s="1"/>
  <c r="F122" i="3"/>
  <c r="Q122" i="3" s="1"/>
  <c r="F123" i="3"/>
  <c r="F124" i="3"/>
  <c r="Q124" i="3" s="1"/>
  <c r="F125" i="3"/>
  <c r="F126" i="3"/>
  <c r="Q126" i="3" s="1"/>
  <c r="F127" i="3"/>
  <c r="Q127" i="3" s="1"/>
  <c r="R127" i="3" s="1"/>
  <c r="F129" i="3"/>
  <c r="Q129" i="3" s="1"/>
  <c r="F130" i="3"/>
  <c r="F131" i="3"/>
  <c r="F136" i="3"/>
  <c r="F137" i="3"/>
  <c r="F138" i="3"/>
  <c r="F139" i="3"/>
  <c r="F140" i="3"/>
  <c r="F141" i="3"/>
  <c r="F144" i="3"/>
  <c r="F145" i="3"/>
  <c r="F146" i="3"/>
  <c r="F147" i="3"/>
  <c r="F149" i="3"/>
  <c r="F150" i="3"/>
  <c r="F151" i="3"/>
  <c r="F152" i="3"/>
  <c r="F153" i="3"/>
  <c r="F155" i="3"/>
  <c r="F156" i="3"/>
  <c r="F157" i="3"/>
  <c r="F159" i="3"/>
  <c r="F160" i="3"/>
  <c r="F161" i="3"/>
  <c r="F164" i="3"/>
  <c r="F165" i="3"/>
  <c r="F166" i="3"/>
  <c r="F168" i="3"/>
  <c r="F169" i="3"/>
  <c r="F171" i="3"/>
  <c r="F173" i="3"/>
  <c r="F174" i="3"/>
  <c r="F175" i="3"/>
  <c r="F176" i="3"/>
  <c r="F177" i="3"/>
  <c r="F178" i="3"/>
  <c r="F179" i="3"/>
  <c r="F180" i="3"/>
  <c r="F181" i="3"/>
  <c r="F182" i="3"/>
  <c r="F183" i="3"/>
  <c r="F185" i="3"/>
  <c r="Q185" i="3" s="1"/>
  <c r="F186" i="3"/>
  <c r="Q186" i="3" s="1"/>
  <c r="F189" i="3"/>
  <c r="F190" i="3"/>
  <c r="F191" i="3"/>
  <c r="F192" i="3"/>
  <c r="F195" i="3"/>
  <c r="Q195" i="3" s="1"/>
  <c r="F196" i="3"/>
  <c r="Q196" i="3" s="1"/>
  <c r="F197" i="3"/>
  <c r="Q197" i="3" s="1"/>
  <c r="F198" i="3"/>
  <c r="Q198" i="3" s="1"/>
  <c r="F199" i="3"/>
  <c r="Q199" i="3" s="1"/>
  <c r="F200" i="3"/>
  <c r="Q200" i="3" s="1"/>
  <c r="F201" i="3"/>
  <c r="Q201" i="3" s="1"/>
  <c r="F203" i="3"/>
  <c r="Q203" i="3" s="1"/>
  <c r="F204" i="3"/>
  <c r="Q204" i="3" s="1"/>
  <c r="F207" i="3"/>
  <c r="Q207" i="3" s="1"/>
  <c r="F208" i="3"/>
  <c r="Q208" i="3" s="1"/>
  <c r="F209" i="3"/>
  <c r="Q209" i="3" s="1"/>
  <c r="F210" i="3"/>
  <c r="F211" i="3"/>
  <c r="Q211" i="3" s="1"/>
  <c r="F212" i="3"/>
  <c r="Q212" i="3" s="1"/>
  <c r="F213" i="3"/>
  <c r="Q213" i="3" s="1"/>
  <c r="F214" i="3"/>
  <c r="Q214" i="3" s="1"/>
  <c r="F215" i="3"/>
  <c r="Q215" i="3" s="1"/>
  <c r="F216" i="3"/>
  <c r="Q216" i="3" s="1"/>
  <c r="F219" i="3"/>
  <c r="Q219" i="3" s="1"/>
  <c r="F220" i="3"/>
  <c r="Q220" i="3" s="1"/>
  <c r="F221" i="3"/>
  <c r="F222" i="3"/>
  <c r="Q222" i="3" s="1"/>
  <c r="F223" i="3"/>
  <c r="Q223" i="3" s="1"/>
  <c r="F224" i="3"/>
  <c r="Q224" i="3" s="1"/>
  <c r="F225" i="3"/>
  <c r="Q225" i="3" s="1"/>
  <c r="F227" i="3"/>
  <c r="F228" i="3"/>
  <c r="F229" i="3"/>
  <c r="F232" i="3"/>
  <c r="F233" i="3"/>
  <c r="F234" i="3"/>
  <c r="F235" i="3"/>
  <c r="F236" i="3"/>
  <c r="R48" i="5" l="1"/>
  <c r="Q47" i="5"/>
  <c r="Q46" i="5" s="1"/>
  <c r="R218" i="5"/>
  <c r="Q217" i="5"/>
  <c r="Q216" i="5" s="1"/>
  <c r="R194" i="5"/>
  <c r="Q193" i="5"/>
  <c r="Q192" i="5" s="1"/>
  <c r="Q218" i="3"/>
  <c r="Q217" i="3" s="1"/>
  <c r="Q194" i="3"/>
  <c r="Q193" i="3" s="1"/>
  <c r="Q206" i="3"/>
  <c r="Q205" i="3" s="1"/>
  <c r="Q48" i="3"/>
  <c r="Q47" i="3" s="1"/>
  <c r="Q36" i="3"/>
  <c r="Q108" i="3"/>
  <c r="R219" i="5"/>
  <c r="H192" i="5"/>
  <c r="H107" i="5"/>
  <c r="H216" i="5"/>
  <c r="H183" i="5"/>
  <c r="H46" i="5"/>
  <c r="F46" i="5"/>
  <c r="P183" i="5"/>
  <c r="P46" i="5"/>
  <c r="F101" i="5"/>
  <c r="P192" i="5"/>
  <c r="H201" i="5"/>
  <c r="P107" i="5"/>
  <c r="F74" i="5"/>
  <c r="E234" i="4"/>
  <c r="L16" i="3"/>
  <c r="L238" i="3"/>
  <c r="H38" i="3"/>
  <c r="G238" i="3"/>
  <c r="L44" i="3"/>
  <c r="L99" i="3"/>
  <c r="T183" i="5"/>
  <c r="F183" i="5"/>
  <c r="T107" i="5"/>
  <c r="F107" i="5"/>
  <c r="T201" i="5"/>
  <c r="F201" i="5"/>
  <c r="T46" i="5"/>
  <c r="F216" i="5"/>
  <c r="T192" i="5"/>
  <c r="F192" i="5"/>
  <c r="H35" i="5"/>
  <c r="F225" i="5"/>
  <c r="F229" i="5"/>
  <c r="F204" i="5"/>
  <c r="T186" i="5"/>
  <c r="F186" i="5"/>
  <c r="F166" i="5"/>
  <c r="F153" i="5"/>
  <c r="F157" i="5"/>
  <c r="F161" i="5"/>
  <c r="F141" i="5"/>
  <c r="F147" i="5"/>
  <c r="V236" i="5"/>
  <c r="F131" i="5"/>
  <c r="F127" i="5"/>
  <c r="U236" i="5"/>
  <c r="F115" i="5"/>
  <c r="F91" i="5"/>
  <c r="F98" i="5"/>
  <c r="F77" i="5"/>
  <c r="F64" i="5"/>
  <c r="M236" i="5"/>
  <c r="F54" i="5"/>
  <c r="F57" i="5"/>
  <c r="T43" i="5"/>
  <c r="F43" i="5"/>
  <c r="F35" i="5"/>
  <c r="F15" i="5"/>
  <c r="J236" i="5"/>
  <c r="T216" i="5"/>
  <c r="M234" i="4"/>
  <c r="I234" i="4"/>
  <c r="L240" i="3"/>
  <c r="Q240" i="3"/>
  <c r="R240" i="3" s="1"/>
  <c r="Q239" i="3"/>
  <c r="R239" i="3" s="1"/>
  <c r="L239" i="3"/>
  <c r="L154" i="3"/>
  <c r="R28" i="3"/>
  <c r="L217" i="3"/>
  <c r="L187" i="3"/>
  <c r="L128" i="3"/>
  <c r="L55" i="3"/>
  <c r="R225" i="3"/>
  <c r="R224" i="3"/>
  <c r="R223" i="3"/>
  <c r="R222" i="3"/>
  <c r="R216" i="3"/>
  <c r="R215" i="3"/>
  <c r="R214" i="3"/>
  <c r="R213" i="3"/>
  <c r="R204" i="3"/>
  <c r="Q202" i="3"/>
  <c r="R201" i="3"/>
  <c r="R199" i="3"/>
  <c r="R200" i="3"/>
  <c r="R198" i="3"/>
  <c r="R186" i="3"/>
  <c r="R126" i="3"/>
  <c r="R122" i="3"/>
  <c r="R115" i="3"/>
  <c r="R114" i="3"/>
  <c r="R113" i="3"/>
  <c r="R91" i="3"/>
  <c r="R90" i="3"/>
  <c r="R74" i="3"/>
  <c r="R73" i="3"/>
  <c r="R72" i="3"/>
  <c r="R71" i="3"/>
  <c r="Q65" i="3"/>
  <c r="R54" i="3"/>
  <c r="R53" i="3"/>
  <c r="R52" i="3"/>
  <c r="R43" i="3"/>
  <c r="R42" i="3"/>
  <c r="R41" i="3"/>
  <c r="R35" i="3"/>
  <c r="R34" i="3"/>
  <c r="R33" i="3"/>
  <c r="R31" i="3"/>
  <c r="Q230" i="3"/>
  <c r="Q226" i="3"/>
  <c r="U220" i="3"/>
  <c r="V220" i="3" s="1"/>
  <c r="R220" i="3"/>
  <c r="R219" i="3"/>
  <c r="U219" i="3"/>
  <c r="V219" i="3" s="1"/>
  <c r="R203" i="3"/>
  <c r="U197" i="3"/>
  <c r="V197" i="3" s="1"/>
  <c r="R197" i="3"/>
  <c r="U196" i="3"/>
  <c r="V196" i="3" s="1"/>
  <c r="R196" i="3"/>
  <c r="U195" i="3"/>
  <c r="V195" i="3" s="1"/>
  <c r="R195" i="3"/>
  <c r="Q187" i="3"/>
  <c r="R185" i="3"/>
  <c r="Q184" i="3"/>
  <c r="Q170" i="3"/>
  <c r="Q167" i="3"/>
  <c r="Q162" i="3"/>
  <c r="Q158" i="3"/>
  <c r="Q154" i="3"/>
  <c r="Q148" i="3"/>
  <c r="Q142" i="3"/>
  <c r="V132" i="3"/>
  <c r="Q132" i="3"/>
  <c r="R129" i="3"/>
  <c r="Q128" i="3"/>
  <c r="Q116" i="3"/>
  <c r="U112" i="3"/>
  <c r="V112" i="3" s="1"/>
  <c r="R112" i="3"/>
  <c r="U111" i="3"/>
  <c r="V111" i="3" s="1"/>
  <c r="R111" i="3"/>
  <c r="Q102" i="3"/>
  <c r="Q99" i="3"/>
  <c r="Q92" i="3"/>
  <c r="Q78" i="3"/>
  <c r="Q75" i="3"/>
  <c r="Q58" i="3"/>
  <c r="V58" i="3"/>
  <c r="Q55" i="3"/>
  <c r="R50" i="3"/>
  <c r="U49" i="3"/>
  <c r="V49" i="3" s="1"/>
  <c r="R49" i="3"/>
  <c r="Q44" i="3"/>
  <c r="U40" i="3"/>
  <c r="R40" i="3"/>
  <c r="Q21" i="3"/>
  <c r="Q229" i="7"/>
  <c r="L236" i="5"/>
  <c r="P236" i="5" s="1"/>
  <c r="K236" i="5"/>
  <c r="W236" i="5"/>
  <c r="D236" i="5"/>
  <c r="N236" i="5"/>
  <c r="S236" i="5"/>
  <c r="O236" i="5"/>
  <c r="G236" i="5"/>
  <c r="I236" i="5"/>
  <c r="E236" i="5"/>
  <c r="N234" i="4"/>
  <c r="O234" i="4"/>
  <c r="K234" i="4"/>
  <c r="S234" i="4"/>
  <c r="L234" i="4"/>
  <c r="D234" i="4"/>
  <c r="J234" i="4"/>
  <c r="G234" i="4"/>
  <c r="L226" i="3"/>
  <c r="L162" i="3"/>
  <c r="L142" i="3"/>
  <c r="L78" i="3"/>
  <c r="L132" i="3"/>
  <c r="L58" i="3"/>
  <c r="L21" i="3"/>
  <c r="P218" i="3"/>
  <c r="L193" i="3"/>
  <c r="L167" i="3"/>
  <c r="L108" i="3"/>
  <c r="L75" i="3"/>
  <c r="P38" i="3"/>
  <c r="L230" i="3"/>
  <c r="L170" i="3"/>
  <c r="L158" i="3"/>
  <c r="L148" i="3"/>
  <c r="L116" i="3"/>
  <c r="L102" i="3"/>
  <c r="L92" i="3"/>
  <c r="L65" i="3"/>
  <c r="L36" i="3"/>
  <c r="L202" i="3"/>
  <c r="P194" i="3"/>
  <c r="L205" i="3"/>
  <c r="L184" i="3"/>
  <c r="L47" i="3"/>
  <c r="Q238" i="3" l="1"/>
  <c r="V40" i="3"/>
  <c r="U36" i="3"/>
  <c r="V47" i="3"/>
  <c r="V21" i="3"/>
  <c r="V170" i="3"/>
  <c r="V116" i="3"/>
  <c r="V187" i="3"/>
  <c r="V108" i="3"/>
  <c r="V78" i="3"/>
  <c r="V142" i="3"/>
  <c r="V162" i="3"/>
  <c r="V102" i="3"/>
  <c r="V217" i="3"/>
  <c r="V16" i="3"/>
  <c r="V230" i="3"/>
  <c r="V36" i="3"/>
  <c r="V193" i="3"/>
  <c r="V205" i="3"/>
  <c r="P238" i="3"/>
  <c r="H236" i="5"/>
  <c r="T236" i="5"/>
  <c r="U240" i="3"/>
  <c r="C78" i="3" l="1"/>
  <c r="C78" i="2"/>
  <c r="D230" i="3"/>
  <c r="E230" i="3"/>
  <c r="G230" i="3"/>
  <c r="I230" i="3"/>
  <c r="J230" i="3"/>
  <c r="K230" i="3"/>
  <c r="M230" i="3"/>
  <c r="O230" i="3"/>
  <c r="S230" i="3"/>
  <c r="C230" i="3"/>
  <c r="D226" i="3"/>
  <c r="E226" i="3"/>
  <c r="G226" i="3"/>
  <c r="I226" i="3"/>
  <c r="J226" i="3"/>
  <c r="K226" i="3"/>
  <c r="M226" i="3"/>
  <c r="N226" i="3"/>
  <c r="O226" i="3"/>
  <c r="S226" i="3"/>
  <c r="C226" i="3"/>
  <c r="D217" i="3"/>
  <c r="G217" i="3"/>
  <c r="I217" i="3"/>
  <c r="J217" i="3"/>
  <c r="K217" i="3"/>
  <c r="M217" i="3"/>
  <c r="N217" i="3"/>
  <c r="O217" i="3"/>
  <c r="C217" i="3"/>
  <c r="D205" i="3"/>
  <c r="G205" i="3"/>
  <c r="I205" i="3"/>
  <c r="J205" i="3"/>
  <c r="K205" i="3"/>
  <c r="M205" i="3"/>
  <c r="N205" i="3"/>
  <c r="O205" i="3"/>
  <c r="C205" i="3"/>
  <c r="D202" i="3"/>
  <c r="E202" i="3"/>
  <c r="G202" i="3"/>
  <c r="I202" i="3"/>
  <c r="J202" i="3"/>
  <c r="K202" i="3"/>
  <c r="M202" i="3"/>
  <c r="N202" i="3"/>
  <c r="O202" i="3"/>
  <c r="S202" i="3"/>
  <c r="C202" i="3"/>
  <c r="D193" i="3"/>
  <c r="G193" i="3"/>
  <c r="I193" i="3"/>
  <c r="J193" i="3"/>
  <c r="K193" i="3"/>
  <c r="M193" i="3"/>
  <c r="N193" i="3"/>
  <c r="O193" i="3"/>
  <c r="C193" i="3"/>
  <c r="D187" i="3"/>
  <c r="E187" i="3"/>
  <c r="G187" i="3"/>
  <c r="I187" i="3"/>
  <c r="J187" i="3"/>
  <c r="K187" i="3"/>
  <c r="M187" i="3"/>
  <c r="N187" i="3"/>
  <c r="O187" i="3"/>
  <c r="S187" i="3"/>
  <c r="C187" i="3"/>
  <c r="D184" i="3"/>
  <c r="E184" i="3"/>
  <c r="G184" i="3"/>
  <c r="I184" i="3"/>
  <c r="J184" i="3"/>
  <c r="K184" i="3"/>
  <c r="M184" i="3"/>
  <c r="N184" i="3"/>
  <c r="O184" i="3"/>
  <c r="S184" i="3"/>
  <c r="C184" i="3"/>
  <c r="D170" i="3"/>
  <c r="E170" i="3"/>
  <c r="G170" i="3"/>
  <c r="I170" i="3"/>
  <c r="J170" i="3"/>
  <c r="K170" i="3"/>
  <c r="M170" i="3"/>
  <c r="N170" i="3"/>
  <c r="O170" i="3"/>
  <c r="S170" i="3"/>
  <c r="C170" i="3"/>
  <c r="D167" i="3"/>
  <c r="E167" i="3"/>
  <c r="G167" i="3"/>
  <c r="I167" i="3"/>
  <c r="J167" i="3"/>
  <c r="K167" i="3"/>
  <c r="M167" i="3"/>
  <c r="N167" i="3"/>
  <c r="O167" i="3"/>
  <c r="S167" i="3"/>
  <c r="C167" i="3"/>
  <c r="D162" i="3"/>
  <c r="E162" i="3"/>
  <c r="G162" i="3"/>
  <c r="I162" i="3"/>
  <c r="J162" i="3"/>
  <c r="K162" i="3"/>
  <c r="M162" i="3"/>
  <c r="N162" i="3"/>
  <c r="O162" i="3"/>
  <c r="S162" i="3"/>
  <c r="C162" i="3"/>
  <c r="D158" i="3"/>
  <c r="E158" i="3"/>
  <c r="G158" i="3"/>
  <c r="I158" i="3"/>
  <c r="J158" i="3"/>
  <c r="K158" i="3"/>
  <c r="M158" i="3"/>
  <c r="N158" i="3"/>
  <c r="O158" i="3"/>
  <c r="S158" i="3"/>
  <c r="C158" i="3"/>
  <c r="D154" i="3"/>
  <c r="E154" i="3"/>
  <c r="G154" i="3"/>
  <c r="I154" i="3"/>
  <c r="J154" i="3"/>
  <c r="K154" i="3"/>
  <c r="M154" i="3"/>
  <c r="N154" i="3"/>
  <c r="O154" i="3"/>
  <c r="S154" i="3"/>
  <c r="C154" i="3"/>
  <c r="D148" i="3"/>
  <c r="E148" i="3"/>
  <c r="G148" i="3"/>
  <c r="I148" i="3"/>
  <c r="J148" i="3"/>
  <c r="K148" i="3"/>
  <c r="M148" i="3"/>
  <c r="N148" i="3"/>
  <c r="O148" i="3"/>
  <c r="S148" i="3"/>
  <c r="C148" i="3"/>
  <c r="D142" i="3"/>
  <c r="E142" i="3"/>
  <c r="G142" i="3"/>
  <c r="I142" i="3"/>
  <c r="J142" i="3"/>
  <c r="K142" i="3"/>
  <c r="M142" i="3"/>
  <c r="N142" i="3"/>
  <c r="O142" i="3"/>
  <c r="S142" i="3"/>
  <c r="C142" i="3"/>
  <c r="D132" i="3"/>
  <c r="E132" i="3"/>
  <c r="G132" i="3"/>
  <c r="I132" i="3"/>
  <c r="J132" i="3"/>
  <c r="K132" i="3"/>
  <c r="M132" i="3"/>
  <c r="N132" i="3"/>
  <c r="O132" i="3"/>
  <c r="S132" i="3"/>
  <c r="C132" i="3"/>
  <c r="D128" i="3"/>
  <c r="E128" i="3"/>
  <c r="G128" i="3"/>
  <c r="I128" i="3"/>
  <c r="J128" i="3"/>
  <c r="K128" i="3"/>
  <c r="N128" i="3"/>
  <c r="O128" i="3"/>
  <c r="S128" i="3"/>
  <c r="C128" i="3"/>
  <c r="D116" i="3"/>
  <c r="G116" i="3"/>
  <c r="I116" i="3"/>
  <c r="J116" i="3"/>
  <c r="K116" i="3"/>
  <c r="M116" i="3"/>
  <c r="N116" i="3"/>
  <c r="O116" i="3"/>
  <c r="S116" i="3"/>
  <c r="C116" i="3"/>
  <c r="D108" i="3"/>
  <c r="G108" i="3"/>
  <c r="I108" i="3"/>
  <c r="J108" i="3"/>
  <c r="K108" i="3"/>
  <c r="M108" i="3"/>
  <c r="N108" i="3"/>
  <c r="O108" i="3"/>
  <c r="C108" i="3"/>
  <c r="D102" i="3"/>
  <c r="E102" i="3"/>
  <c r="G102" i="3"/>
  <c r="I102" i="3"/>
  <c r="J102" i="3"/>
  <c r="K102" i="3"/>
  <c r="M102" i="3"/>
  <c r="N102" i="3"/>
  <c r="O102" i="3"/>
  <c r="S102" i="3"/>
  <c r="C102" i="3"/>
  <c r="D99" i="3"/>
  <c r="E99" i="3"/>
  <c r="G99" i="3"/>
  <c r="I99" i="3"/>
  <c r="J99" i="3"/>
  <c r="K99" i="3"/>
  <c r="M99" i="3"/>
  <c r="N99" i="3"/>
  <c r="O99" i="3"/>
  <c r="S99" i="3"/>
  <c r="C99" i="3"/>
  <c r="D92" i="3"/>
  <c r="E92" i="3"/>
  <c r="G92" i="3"/>
  <c r="I92" i="3"/>
  <c r="J92" i="3"/>
  <c r="K92" i="3"/>
  <c r="M92" i="3"/>
  <c r="N92" i="3"/>
  <c r="O92" i="3"/>
  <c r="S92" i="3"/>
  <c r="C92" i="3"/>
  <c r="D78" i="3"/>
  <c r="G78" i="3"/>
  <c r="I78" i="3"/>
  <c r="J78" i="3"/>
  <c r="K78" i="3"/>
  <c r="M78" i="3"/>
  <c r="N78" i="3"/>
  <c r="O78" i="3"/>
  <c r="S78" i="3"/>
  <c r="D75" i="3"/>
  <c r="E75" i="3"/>
  <c r="G75" i="3"/>
  <c r="I75" i="3"/>
  <c r="J75" i="3"/>
  <c r="K75" i="3"/>
  <c r="M75" i="3"/>
  <c r="O75" i="3"/>
  <c r="S75" i="3"/>
  <c r="C75" i="3"/>
  <c r="D65" i="3"/>
  <c r="E65" i="3"/>
  <c r="G65" i="3"/>
  <c r="I65" i="3"/>
  <c r="J65" i="3"/>
  <c r="K65" i="3"/>
  <c r="M65" i="3"/>
  <c r="N65" i="3"/>
  <c r="O65" i="3"/>
  <c r="S65" i="3"/>
  <c r="C65" i="3"/>
  <c r="D58" i="3"/>
  <c r="E58" i="3"/>
  <c r="G58" i="3"/>
  <c r="I58" i="3"/>
  <c r="J58" i="3"/>
  <c r="K58" i="3"/>
  <c r="M58" i="3"/>
  <c r="N58" i="3"/>
  <c r="O58" i="3"/>
  <c r="S58" i="3"/>
  <c r="C58" i="3"/>
  <c r="D55" i="3"/>
  <c r="E55" i="3"/>
  <c r="G55" i="3"/>
  <c r="I55" i="3"/>
  <c r="J55" i="3"/>
  <c r="K55" i="3"/>
  <c r="M55" i="3"/>
  <c r="N55" i="3"/>
  <c r="O55" i="3"/>
  <c r="S55" i="3"/>
  <c r="C55" i="3"/>
  <c r="D47" i="3"/>
  <c r="G47" i="3"/>
  <c r="I47" i="3"/>
  <c r="J47" i="3"/>
  <c r="K47" i="3"/>
  <c r="M47" i="3"/>
  <c r="N47" i="3"/>
  <c r="O47" i="3"/>
  <c r="C47" i="3"/>
  <c r="D44" i="3"/>
  <c r="H44" i="3" s="1"/>
  <c r="E44" i="3"/>
  <c r="I44" i="3"/>
  <c r="J44" i="3"/>
  <c r="K44" i="3"/>
  <c r="M44" i="3"/>
  <c r="N44" i="3"/>
  <c r="O44" i="3"/>
  <c r="S44" i="3"/>
  <c r="C44" i="3"/>
  <c r="D36" i="3"/>
  <c r="G36" i="3"/>
  <c r="I36" i="3"/>
  <c r="J36" i="3"/>
  <c r="K36" i="3"/>
  <c r="M36" i="3"/>
  <c r="N36" i="3"/>
  <c r="O36" i="3"/>
  <c r="C36" i="3"/>
  <c r="G21" i="3"/>
  <c r="I21" i="3"/>
  <c r="J21" i="3"/>
  <c r="K21" i="3"/>
  <c r="M21" i="3"/>
  <c r="N21" i="3"/>
  <c r="O21" i="3"/>
  <c r="S21" i="3"/>
  <c r="C21" i="3"/>
  <c r="D21" i="3"/>
  <c r="E21" i="3"/>
  <c r="C16" i="3"/>
  <c r="E16" i="3"/>
  <c r="G16" i="3"/>
  <c r="I16" i="3"/>
  <c r="J16" i="3"/>
  <c r="K16" i="3"/>
  <c r="M16" i="3"/>
  <c r="N16" i="3"/>
  <c r="O16" i="3"/>
  <c r="S16" i="3"/>
  <c r="D16" i="3"/>
  <c r="L216" i="2"/>
  <c r="P216" i="2" s="1"/>
  <c r="M239" i="2"/>
  <c r="F226" i="3" l="1"/>
  <c r="F217" i="3"/>
  <c r="T217" i="3"/>
  <c r="R217" i="3"/>
  <c r="F205" i="3"/>
  <c r="T205" i="3"/>
  <c r="R205" i="3"/>
  <c r="T202" i="3"/>
  <c r="R202" i="3"/>
  <c r="F193" i="3"/>
  <c r="T193" i="3"/>
  <c r="R193" i="3"/>
  <c r="T184" i="3"/>
  <c r="R184" i="3"/>
  <c r="T170" i="3"/>
  <c r="R170" i="3"/>
  <c r="F154" i="3"/>
  <c r="F132" i="3"/>
  <c r="F128" i="3"/>
  <c r="T128" i="3"/>
  <c r="R128" i="3"/>
  <c r="T116" i="3"/>
  <c r="R116" i="3"/>
  <c r="T108" i="3"/>
  <c r="R108" i="3"/>
  <c r="T92" i="3"/>
  <c r="R92" i="3"/>
  <c r="F78" i="3"/>
  <c r="T78" i="3"/>
  <c r="R78" i="3"/>
  <c r="R75" i="3"/>
  <c r="T65" i="3"/>
  <c r="R65" i="3"/>
  <c r="T47" i="3"/>
  <c r="R47" i="3"/>
  <c r="T44" i="3"/>
  <c r="R44" i="3"/>
  <c r="T36" i="3"/>
  <c r="R36" i="3"/>
  <c r="T21" i="3"/>
  <c r="R21" i="3"/>
  <c r="F16" i="3"/>
  <c r="F44" i="3"/>
  <c r="H58" i="3"/>
  <c r="H36" i="3"/>
  <c r="P36" i="3"/>
  <c r="H217" i="3"/>
  <c r="P217" i="3"/>
  <c r="F55" i="3"/>
  <c r="H108" i="3"/>
  <c r="P108" i="3"/>
  <c r="F148" i="3"/>
  <c r="F21" i="3"/>
  <c r="H21" i="3"/>
  <c r="P21" i="3"/>
  <c r="F65" i="3"/>
  <c r="F92" i="3"/>
  <c r="F116" i="3"/>
  <c r="H128" i="3"/>
  <c r="F158" i="3"/>
  <c r="F170" i="3"/>
  <c r="H193" i="3"/>
  <c r="P193" i="3"/>
  <c r="F202" i="3"/>
  <c r="H205" i="3"/>
  <c r="P205" i="3"/>
  <c r="F230" i="3"/>
  <c r="F36" i="3"/>
  <c r="H47" i="3"/>
  <c r="P47" i="3"/>
  <c r="H78" i="3"/>
  <c r="P78" i="3"/>
  <c r="F102" i="3"/>
  <c r="F167" i="3"/>
  <c r="H184" i="3"/>
  <c r="P184" i="3"/>
  <c r="F187" i="3"/>
  <c r="F47" i="3"/>
  <c r="F58" i="3"/>
  <c r="H65" i="3"/>
  <c r="P65" i="3"/>
  <c r="F75" i="3"/>
  <c r="H92" i="3"/>
  <c r="F99" i="3"/>
  <c r="F108" i="3"/>
  <c r="H116" i="3"/>
  <c r="P116" i="3"/>
  <c r="F142" i="3"/>
  <c r="F162" i="3"/>
  <c r="H170" i="3"/>
  <c r="F184" i="3"/>
  <c r="H202" i="3"/>
  <c r="P202" i="3"/>
  <c r="M237" i="3"/>
  <c r="I237" i="3"/>
  <c r="E237" i="3"/>
  <c r="S237" i="3"/>
  <c r="G237" i="3"/>
  <c r="O237" i="3"/>
  <c r="K237" i="3"/>
  <c r="N237" i="3"/>
  <c r="J237" i="3"/>
  <c r="D237" i="3"/>
  <c r="L229" i="2"/>
  <c r="P229" i="2" s="1"/>
  <c r="L228" i="2"/>
  <c r="P228" i="2" s="1"/>
  <c r="P225" i="2"/>
  <c r="L224" i="2"/>
  <c r="P224" i="2" s="1"/>
  <c r="L222" i="2"/>
  <c r="P222" i="2" s="1"/>
  <c r="L215" i="2"/>
  <c r="P215" i="2" s="1"/>
  <c r="L214" i="2"/>
  <c r="P214" i="2" s="1"/>
  <c r="L213" i="2"/>
  <c r="P213" i="2" s="1"/>
  <c r="L212" i="2"/>
  <c r="P212" i="2" s="1"/>
  <c r="L204" i="2"/>
  <c r="P204" i="2" s="1"/>
  <c r="L201" i="2"/>
  <c r="P201" i="2" s="1"/>
  <c r="L198" i="2"/>
  <c r="P198" i="2" s="1"/>
  <c r="L191" i="2"/>
  <c r="P191" i="2" s="1"/>
  <c r="L186" i="2"/>
  <c r="P186" i="2" s="1"/>
  <c r="L183" i="2"/>
  <c r="P183" i="2" s="1"/>
  <c r="L182" i="2"/>
  <c r="P182" i="2" s="1"/>
  <c r="L181" i="2"/>
  <c r="P181" i="2" s="1"/>
  <c r="L180" i="2"/>
  <c r="P180" i="2" s="1"/>
  <c r="L179" i="2"/>
  <c r="P179" i="2" s="1"/>
  <c r="L178" i="2"/>
  <c r="P178" i="2" s="1"/>
  <c r="L177" i="2"/>
  <c r="P177" i="2" s="1"/>
  <c r="L157" i="2"/>
  <c r="P157" i="2" s="1"/>
  <c r="L153" i="2"/>
  <c r="P153" i="2" s="1"/>
  <c r="L151" i="2"/>
  <c r="P151" i="2" s="1"/>
  <c r="L131" i="2"/>
  <c r="P131" i="2" s="1"/>
  <c r="L130" i="2"/>
  <c r="P130" i="2" s="1"/>
  <c r="L127" i="2"/>
  <c r="P127" i="2" s="1"/>
  <c r="L126" i="2"/>
  <c r="P126" i="2" s="1"/>
  <c r="L125" i="2"/>
  <c r="P125" i="2" s="1"/>
  <c r="L124" i="2"/>
  <c r="P124" i="2" s="1"/>
  <c r="L123" i="2"/>
  <c r="P123" i="2" s="1"/>
  <c r="L122" i="2"/>
  <c r="P122" i="2" s="1"/>
  <c r="L121" i="2"/>
  <c r="P121" i="2" s="1"/>
  <c r="L115" i="2"/>
  <c r="P115" i="2" s="1"/>
  <c r="L114" i="2"/>
  <c r="P114" i="2" s="1"/>
  <c r="L113" i="2"/>
  <c r="P113" i="2" s="1"/>
  <c r="L107" i="2"/>
  <c r="P107" i="2" s="1"/>
  <c r="L101" i="2"/>
  <c r="P101" i="2" s="1"/>
  <c r="L98" i="2"/>
  <c r="P98" i="2" s="1"/>
  <c r="L97" i="2"/>
  <c r="P97" i="2" s="1"/>
  <c r="L96" i="2"/>
  <c r="P96" i="2" s="1"/>
  <c r="L91" i="2"/>
  <c r="P91" i="2" s="1"/>
  <c r="L90" i="2"/>
  <c r="P90" i="2" s="1"/>
  <c r="L89" i="2"/>
  <c r="P89" i="2" s="1"/>
  <c r="L88" i="2"/>
  <c r="P88" i="2" s="1"/>
  <c r="L87" i="2"/>
  <c r="P87" i="2" s="1"/>
  <c r="L77" i="2"/>
  <c r="P77" i="2" s="1"/>
  <c r="L74" i="2"/>
  <c r="P74" i="2" s="1"/>
  <c r="L73" i="2"/>
  <c r="P73" i="2" s="1"/>
  <c r="L72" i="2"/>
  <c r="P72" i="2" s="1"/>
  <c r="L71" i="2"/>
  <c r="P71" i="2" s="1"/>
  <c r="L70" i="2"/>
  <c r="P70" i="2" s="1"/>
  <c r="L69" i="2"/>
  <c r="P69" i="2" s="1"/>
  <c r="L68" i="2"/>
  <c r="P68" i="2" s="1"/>
  <c r="L64" i="2"/>
  <c r="P64" i="2" s="1"/>
  <c r="L63" i="2"/>
  <c r="P63" i="2" s="1"/>
  <c r="L57" i="2"/>
  <c r="P57" i="2" s="1"/>
  <c r="L54" i="2"/>
  <c r="P54" i="2" s="1"/>
  <c r="L53" i="2"/>
  <c r="P53" i="2" s="1"/>
  <c r="L52" i="2"/>
  <c r="P52" i="2" s="1"/>
  <c r="L46" i="2"/>
  <c r="P46" i="2" s="1"/>
  <c r="L43" i="2"/>
  <c r="P43" i="2" s="1"/>
  <c r="L42" i="2"/>
  <c r="P42" i="2" s="1"/>
  <c r="L41" i="2"/>
  <c r="P41" i="2" s="1"/>
  <c r="L35" i="2"/>
  <c r="P35" i="2" s="1"/>
  <c r="L34" i="2"/>
  <c r="P34" i="2" s="1"/>
  <c r="L33" i="2"/>
  <c r="P33" i="2" s="1"/>
  <c r="L32" i="2"/>
  <c r="P32" i="2" s="1"/>
  <c r="L31" i="2"/>
  <c r="P31" i="2" s="1"/>
  <c r="L30" i="2"/>
  <c r="P30" i="2" s="1"/>
  <c r="L29" i="2"/>
  <c r="P29" i="2" s="1"/>
  <c r="L28" i="2"/>
  <c r="P28" i="2" s="1"/>
  <c r="L20" i="2"/>
  <c r="L45" i="2"/>
  <c r="P45" i="2" s="1"/>
  <c r="L76" i="2"/>
  <c r="P76" i="2" s="1"/>
  <c r="L67" i="2"/>
  <c r="P67" i="2" s="1"/>
  <c r="L231" i="2"/>
  <c r="L227" i="2"/>
  <c r="P227" i="2" s="1"/>
  <c r="L218" i="2"/>
  <c r="P218" i="2" s="1"/>
  <c r="L206" i="2"/>
  <c r="P206" i="2" s="1"/>
  <c r="L203" i="2"/>
  <c r="L194" i="2"/>
  <c r="P194" i="2" s="1"/>
  <c r="L188" i="2"/>
  <c r="P188" i="2" s="1"/>
  <c r="L185" i="2"/>
  <c r="P185" i="2" s="1"/>
  <c r="L171" i="2"/>
  <c r="P171" i="2" s="1"/>
  <c r="L168" i="2"/>
  <c r="P168" i="2" s="1"/>
  <c r="L163" i="2"/>
  <c r="P163" i="2" s="1"/>
  <c r="L159" i="2"/>
  <c r="L155" i="2"/>
  <c r="P155" i="2" s="1"/>
  <c r="L150" i="2"/>
  <c r="P150" i="2" s="1"/>
  <c r="L143" i="2"/>
  <c r="P143" i="2" s="1"/>
  <c r="L133" i="2"/>
  <c r="L129" i="2"/>
  <c r="P129" i="2" s="1"/>
  <c r="L118" i="2"/>
  <c r="P118" i="2" s="1"/>
  <c r="L110" i="2"/>
  <c r="P110" i="2" s="1"/>
  <c r="L103" i="2"/>
  <c r="P103" i="2" s="1"/>
  <c r="L100" i="2"/>
  <c r="L94" i="2"/>
  <c r="P94" i="2" s="1"/>
  <c r="L80" i="2"/>
  <c r="P80" i="2" s="1"/>
  <c r="L60" i="2"/>
  <c r="P60" i="2" s="1"/>
  <c r="L56" i="2"/>
  <c r="P56" i="2" s="1"/>
  <c r="L48" i="2"/>
  <c r="P48" i="2" s="1"/>
  <c r="L38" i="2"/>
  <c r="P38" i="2" s="1"/>
  <c r="L23" i="2"/>
  <c r="P23" i="2" s="1"/>
  <c r="L17" i="2"/>
  <c r="P17" i="2" s="1"/>
  <c r="E240" i="2"/>
  <c r="T240" i="2" s="1"/>
  <c r="G240" i="2"/>
  <c r="I240" i="2"/>
  <c r="J240" i="2"/>
  <c r="K240" i="2"/>
  <c r="L240" i="2"/>
  <c r="M240" i="2"/>
  <c r="N240" i="2"/>
  <c r="O240" i="2"/>
  <c r="E239" i="2"/>
  <c r="T239" i="2" s="1"/>
  <c r="G239" i="2"/>
  <c r="I239" i="2"/>
  <c r="J239" i="2"/>
  <c r="K239" i="2"/>
  <c r="N239" i="2"/>
  <c r="O239" i="2"/>
  <c r="T238" i="2"/>
  <c r="G238" i="2"/>
  <c r="I238" i="2"/>
  <c r="J238" i="2"/>
  <c r="K238" i="2"/>
  <c r="M238" i="2"/>
  <c r="N238" i="2"/>
  <c r="O238" i="2"/>
  <c r="G170" i="2"/>
  <c r="H185" i="2"/>
  <c r="G184" i="2"/>
  <c r="I184" i="2"/>
  <c r="J184" i="2"/>
  <c r="K184" i="2"/>
  <c r="M184" i="2"/>
  <c r="N184" i="2"/>
  <c r="O184" i="2"/>
  <c r="H188" i="2"/>
  <c r="G187" i="2"/>
  <c r="I187" i="2"/>
  <c r="J187" i="2"/>
  <c r="K187" i="2"/>
  <c r="M187" i="2"/>
  <c r="N187" i="2"/>
  <c r="O187" i="2"/>
  <c r="G193" i="2"/>
  <c r="H203" i="2"/>
  <c r="H204" i="2"/>
  <c r="G202" i="2"/>
  <c r="I202" i="2"/>
  <c r="J202" i="2"/>
  <c r="K202" i="2"/>
  <c r="M202" i="2"/>
  <c r="N202" i="2"/>
  <c r="O202" i="2"/>
  <c r="H206" i="2"/>
  <c r="I205" i="2"/>
  <c r="J205" i="2"/>
  <c r="K205" i="2"/>
  <c r="M205" i="2"/>
  <c r="N205" i="2"/>
  <c r="O205" i="2"/>
  <c r="G205" i="2"/>
  <c r="G230" i="2"/>
  <c r="I230" i="2"/>
  <c r="J230" i="2"/>
  <c r="K230" i="2"/>
  <c r="M230" i="2"/>
  <c r="N230" i="2"/>
  <c r="O230" i="2"/>
  <c r="G226" i="2"/>
  <c r="I226" i="2"/>
  <c r="J226" i="2"/>
  <c r="K226" i="2"/>
  <c r="I217" i="2"/>
  <c r="J217" i="2"/>
  <c r="K217" i="2"/>
  <c r="G217" i="2"/>
  <c r="T237" i="3" l="1"/>
  <c r="L202" i="2"/>
  <c r="P202" i="2" s="1"/>
  <c r="P203" i="2"/>
  <c r="L230" i="2"/>
  <c r="P230" i="2" s="1"/>
  <c r="P231" i="2"/>
  <c r="H237" i="3"/>
  <c r="L237" i="3"/>
  <c r="P237" i="3" s="1"/>
  <c r="L184" i="2"/>
  <c r="P184" i="2" s="1"/>
  <c r="L187" i="2"/>
  <c r="P187" i="2" s="1"/>
  <c r="L239" i="2"/>
  <c r="P239" i="2" s="1"/>
  <c r="L205" i="2"/>
  <c r="P205" i="2" s="1"/>
  <c r="L238" i="2"/>
  <c r="P238" i="2" s="1"/>
  <c r="H121" i="2"/>
  <c r="H17" i="2"/>
  <c r="H20" i="2"/>
  <c r="H23" i="2"/>
  <c r="H28" i="2"/>
  <c r="H29" i="2"/>
  <c r="H30" i="2"/>
  <c r="H31" i="2"/>
  <c r="H32" i="2"/>
  <c r="H33" i="2"/>
  <c r="H34" i="2"/>
  <c r="H35" i="2"/>
  <c r="H38" i="2"/>
  <c r="H41" i="2"/>
  <c r="H42" i="2"/>
  <c r="H43" i="2"/>
  <c r="H45" i="2"/>
  <c r="H46" i="2"/>
  <c r="H48" i="2"/>
  <c r="H52" i="2"/>
  <c r="H53" i="2"/>
  <c r="H54" i="2"/>
  <c r="H56" i="2"/>
  <c r="H57" i="2"/>
  <c r="H60" i="2"/>
  <c r="H63" i="2"/>
  <c r="H64" i="2"/>
  <c r="H67" i="2"/>
  <c r="H68" i="2"/>
  <c r="H69" i="2"/>
  <c r="H70" i="2"/>
  <c r="H71" i="2"/>
  <c r="H72" i="2"/>
  <c r="H73" i="2"/>
  <c r="H74" i="2"/>
  <c r="H76" i="2"/>
  <c r="H77" i="2"/>
  <c r="H80" i="2"/>
  <c r="H87" i="2"/>
  <c r="H88" i="2"/>
  <c r="H89" i="2"/>
  <c r="H90" i="2"/>
  <c r="H91" i="2"/>
  <c r="H94" i="2"/>
  <c r="H96" i="2"/>
  <c r="H97" i="2"/>
  <c r="H98" i="2"/>
  <c r="H101" i="2"/>
  <c r="H103" i="2"/>
  <c r="H107" i="2"/>
  <c r="H110" i="2"/>
  <c r="H113" i="2"/>
  <c r="H114" i="2"/>
  <c r="H115" i="2"/>
  <c r="H118" i="2"/>
  <c r="H122" i="2"/>
  <c r="H123" i="2"/>
  <c r="H124" i="2"/>
  <c r="H125" i="2"/>
  <c r="H126" i="2"/>
  <c r="H127" i="2"/>
  <c r="H129" i="2"/>
  <c r="H130" i="2"/>
  <c r="H131" i="2"/>
  <c r="H143" i="2"/>
  <c r="H150" i="2"/>
  <c r="H151" i="2"/>
  <c r="H153" i="2"/>
  <c r="H155" i="2"/>
  <c r="H157" i="2"/>
  <c r="H159" i="2"/>
  <c r="H163" i="2"/>
  <c r="H168" i="2"/>
  <c r="H171" i="2"/>
  <c r="H177" i="2"/>
  <c r="H178" i="2"/>
  <c r="H179" i="2"/>
  <c r="H180" i="2"/>
  <c r="H181" i="2"/>
  <c r="H182" i="2"/>
  <c r="H183" i="2"/>
  <c r="H186" i="2"/>
  <c r="H191" i="2"/>
  <c r="H194" i="2"/>
  <c r="H198" i="2"/>
  <c r="H201" i="2"/>
  <c r="H212" i="2"/>
  <c r="H213" i="2"/>
  <c r="H214" i="2"/>
  <c r="H215" i="2"/>
  <c r="H216" i="2"/>
  <c r="H218" i="2"/>
  <c r="H222" i="2"/>
  <c r="H224" i="2"/>
  <c r="H225" i="2"/>
  <c r="H227" i="2"/>
  <c r="H228" i="2"/>
  <c r="H229" i="2"/>
  <c r="H231" i="2"/>
  <c r="I170" i="2"/>
  <c r="J170" i="2"/>
  <c r="K170" i="2"/>
  <c r="L170" i="2"/>
  <c r="P170" i="2" s="1"/>
  <c r="M170" i="2"/>
  <c r="N170" i="2"/>
  <c r="O170" i="2"/>
  <c r="G167" i="2"/>
  <c r="I167" i="2"/>
  <c r="J167" i="2"/>
  <c r="K167" i="2"/>
  <c r="L167" i="2"/>
  <c r="M167" i="2"/>
  <c r="N167" i="2"/>
  <c r="O167" i="2"/>
  <c r="G162" i="2"/>
  <c r="I162" i="2"/>
  <c r="J162" i="2"/>
  <c r="K162" i="2"/>
  <c r="L162" i="2"/>
  <c r="M162" i="2"/>
  <c r="N162" i="2"/>
  <c r="O162" i="2"/>
  <c r="O158" i="2"/>
  <c r="G158" i="2"/>
  <c r="I158" i="2"/>
  <c r="J158" i="2"/>
  <c r="K158" i="2"/>
  <c r="L158" i="2"/>
  <c r="M158" i="2"/>
  <c r="N158" i="2"/>
  <c r="G154" i="2"/>
  <c r="I154" i="2"/>
  <c r="J154" i="2"/>
  <c r="K154" i="2"/>
  <c r="L154" i="2"/>
  <c r="M154" i="2"/>
  <c r="N154" i="2"/>
  <c r="O154" i="2"/>
  <c r="G148" i="2"/>
  <c r="I148" i="2"/>
  <c r="J148" i="2"/>
  <c r="K148" i="2"/>
  <c r="L148" i="2"/>
  <c r="M148" i="2"/>
  <c r="N148" i="2"/>
  <c r="O148" i="2"/>
  <c r="G142" i="2"/>
  <c r="I142" i="2"/>
  <c r="J142" i="2"/>
  <c r="K142" i="2"/>
  <c r="L142" i="2"/>
  <c r="M142" i="2"/>
  <c r="N142" i="2"/>
  <c r="O142" i="2"/>
  <c r="G132" i="2"/>
  <c r="I132" i="2"/>
  <c r="J132" i="2"/>
  <c r="K132" i="2"/>
  <c r="L132" i="2"/>
  <c r="M132" i="2"/>
  <c r="N132" i="2"/>
  <c r="O132" i="2"/>
  <c r="G128" i="2"/>
  <c r="I128" i="2"/>
  <c r="J128" i="2"/>
  <c r="K128" i="2"/>
  <c r="L128" i="2"/>
  <c r="M128" i="2"/>
  <c r="N128" i="2"/>
  <c r="O128" i="2"/>
  <c r="G116" i="2"/>
  <c r="I116" i="2"/>
  <c r="J116" i="2"/>
  <c r="K116" i="2"/>
  <c r="L116" i="2"/>
  <c r="M116" i="2"/>
  <c r="N116" i="2"/>
  <c r="O116" i="2"/>
  <c r="G108" i="2"/>
  <c r="I108" i="2"/>
  <c r="J108" i="2"/>
  <c r="K108" i="2"/>
  <c r="L108" i="2"/>
  <c r="M108" i="2"/>
  <c r="N108" i="2"/>
  <c r="O108" i="2"/>
  <c r="G102" i="2"/>
  <c r="I102" i="2"/>
  <c r="J102" i="2"/>
  <c r="K102" i="2"/>
  <c r="L102" i="2"/>
  <c r="M102" i="2"/>
  <c r="N102" i="2"/>
  <c r="O102" i="2"/>
  <c r="G99" i="2"/>
  <c r="I99" i="2"/>
  <c r="J99" i="2"/>
  <c r="K99" i="2"/>
  <c r="L99" i="2"/>
  <c r="M99" i="2"/>
  <c r="N99" i="2"/>
  <c r="O99" i="2"/>
  <c r="G92" i="2"/>
  <c r="I92" i="2"/>
  <c r="J92" i="2"/>
  <c r="K92" i="2"/>
  <c r="L92" i="2"/>
  <c r="M92" i="2"/>
  <c r="N92" i="2"/>
  <c r="O92" i="2"/>
  <c r="G78" i="2"/>
  <c r="I78" i="2"/>
  <c r="J78" i="2"/>
  <c r="K78" i="2"/>
  <c r="L78" i="2"/>
  <c r="M78" i="2"/>
  <c r="N78" i="2"/>
  <c r="O78" i="2"/>
  <c r="G75" i="2"/>
  <c r="I75" i="2"/>
  <c r="J75" i="2"/>
  <c r="K75" i="2"/>
  <c r="L75" i="2"/>
  <c r="M75" i="2"/>
  <c r="N75" i="2"/>
  <c r="O75" i="2"/>
  <c r="G65" i="2"/>
  <c r="I65" i="2"/>
  <c r="J65" i="2"/>
  <c r="K65" i="2"/>
  <c r="L65" i="2"/>
  <c r="M65" i="2"/>
  <c r="N65" i="2"/>
  <c r="O65" i="2"/>
  <c r="G58" i="2"/>
  <c r="I58" i="2"/>
  <c r="J58" i="2"/>
  <c r="K58" i="2"/>
  <c r="L58" i="2"/>
  <c r="M58" i="2"/>
  <c r="N58" i="2"/>
  <c r="O58" i="2"/>
  <c r="G55" i="2"/>
  <c r="I55" i="2"/>
  <c r="J55" i="2"/>
  <c r="K55" i="2"/>
  <c r="L55" i="2"/>
  <c r="M55" i="2"/>
  <c r="N55" i="2"/>
  <c r="O55" i="2"/>
  <c r="G47" i="2"/>
  <c r="I47" i="2"/>
  <c r="J47" i="2"/>
  <c r="K47" i="2"/>
  <c r="L47" i="2"/>
  <c r="M47" i="2"/>
  <c r="N47" i="2"/>
  <c r="O47" i="2"/>
  <c r="G44" i="2"/>
  <c r="I44" i="2"/>
  <c r="J44" i="2"/>
  <c r="K44" i="2"/>
  <c r="L44" i="2"/>
  <c r="M44" i="2"/>
  <c r="N44" i="2"/>
  <c r="O44" i="2"/>
  <c r="G36" i="2"/>
  <c r="I36" i="2"/>
  <c r="J36" i="2"/>
  <c r="K36" i="2"/>
  <c r="L36" i="2"/>
  <c r="M36" i="2"/>
  <c r="N36" i="2"/>
  <c r="O36" i="2"/>
  <c r="G21" i="2"/>
  <c r="I21" i="2"/>
  <c r="J21" i="2"/>
  <c r="K21" i="2"/>
  <c r="L21" i="2"/>
  <c r="M21" i="2"/>
  <c r="N21" i="2"/>
  <c r="O21" i="2"/>
  <c r="G16" i="2"/>
  <c r="I16" i="2"/>
  <c r="J16" i="2"/>
  <c r="K16" i="2"/>
  <c r="L16" i="2"/>
  <c r="M16" i="2"/>
  <c r="N16" i="2"/>
  <c r="O16" i="2"/>
  <c r="D240" i="2"/>
  <c r="H240" i="2" s="1"/>
  <c r="D239" i="2"/>
  <c r="H239" i="2" s="1"/>
  <c r="D238" i="2"/>
  <c r="H238" i="2" s="1"/>
  <c r="P47" i="2" l="1"/>
  <c r="P21" i="2"/>
  <c r="P92" i="2"/>
  <c r="P108" i="2"/>
  <c r="P154" i="2"/>
  <c r="P16" i="2"/>
  <c r="P36" i="2"/>
  <c r="P55" i="2"/>
  <c r="P75" i="2"/>
  <c r="P99" i="2"/>
  <c r="P116" i="2"/>
  <c r="P142" i="2"/>
  <c r="P44" i="2"/>
  <c r="P78" i="2"/>
  <c r="P128" i="2"/>
  <c r="P58" i="2"/>
  <c r="P102" i="2"/>
  <c r="P148" i="2"/>
  <c r="P162" i="2"/>
  <c r="P65" i="2"/>
  <c r="P167" i="2"/>
  <c r="D230" i="2"/>
  <c r="H230" i="2" s="1"/>
  <c r="T230" i="2"/>
  <c r="D226" i="2"/>
  <c r="H226" i="2" s="1"/>
  <c r="E226" i="2"/>
  <c r="T226" i="2" s="1"/>
  <c r="D217" i="2"/>
  <c r="H217" i="2" s="1"/>
  <c r="T217" i="2"/>
  <c r="D205" i="2"/>
  <c r="H205" i="2" s="1"/>
  <c r="T205" i="2"/>
  <c r="D202" i="2"/>
  <c r="H202" i="2" s="1"/>
  <c r="E202" i="2"/>
  <c r="T202" i="2" s="1"/>
  <c r="D193" i="2"/>
  <c r="T193" i="2"/>
  <c r="D187" i="2"/>
  <c r="H187" i="2" s="1"/>
  <c r="T187" i="2"/>
  <c r="D184" i="2"/>
  <c r="H184" i="2" s="1"/>
  <c r="E184" i="2"/>
  <c r="T184" i="2" s="1"/>
  <c r="D170" i="2"/>
  <c r="H170" i="2" s="1"/>
  <c r="T170" i="2"/>
  <c r="D167" i="2"/>
  <c r="H167" i="2" s="1"/>
  <c r="E167" i="2"/>
  <c r="T167" i="2" s="1"/>
  <c r="D162" i="2"/>
  <c r="H162" i="2" s="1"/>
  <c r="T162" i="2"/>
  <c r="D158" i="2"/>
  <c r="H158" i="2" s="1"/>
  <c r="E158" i="2"/>
  <c r="T158" i="2" s="1"/>
  <c r="D154" i="2"/>
  <c r="H154" i="2" s="1"/>
  <c r="E154" i="2"/>
  <c r="T154" i="2" s="1"/>
  <c r="D148" i="2"/>
  <c r="H148" i="2" s="1"/>
  <c r="E148" i="2"/>
  <c r="T148" i="2" s="1"/>
  <c r="D142" i="2"/>
  <c r="H142" i="2" s="1"/>
  <c r="T142" i="2"/>
  <c r="D132" i="2"/>
  <c r="T132" i="2"/>
  <c r="D128" i="2"/>
  <c r="H128" i="2" s="1"/>
  <c r="E128" i="2"/>
  <c r="T128" i="2" s="1"/>
  <c r="D116" i="2"/>
  <c r="H116" i="2" s="1"/>
  <c r="T116" i="2"/>
  <c r="D108" i="2"/>
  <c r="H108" i="2" s="1"/>
  <c r="T108" i="2"/>
  <c r="D102" i="2"/>
  <c r="H102" i="2" s="1"/>
  <c r="T102" i="2"/>
  <c r="D99" i="2"/>
  <c r="H99" i="2" s="1"/>
  <c r="E99" i="2"/>
  <c r="T99" i="2" s="1"/>
  <c r="D92" i="2"/>
  <c r="H92" i="2" s="1"/>
  <c r="E92" i="2"/>
  <c r="T92" i="2" s="1"/>
  <c r="D78" i="2"/>
  <c r="H78" i="2" s="1"/>
  <c r="T78" i="2"/>
  <c r="D75" i="2"/>
  <c r="H75" i="2" s="1"/>
  <c r="E75" i="2"/>
  <c r="T75" i="2" s="1"/>
  <c r="D65" i="2"/>
  <c r="H65" i="2" s="1"/>
  <c r="E65" i="2"/>
  <c r="T65" i="2" s="1"/>
  <c r="D58" i="2"/>
  <c r="H58" i="2" s="1"/>
  <c r="T58" i="2"/>
  <c r="D55" i="2"/>
  <c r="H55" i="2" s="1"/>
  <c r="E55" i="2"/>
  <c r="T55" i="2" s="1"/>
  <c r="D47" i="2"/>
  <c r="H47" i="2" s="1"/>
  <c r="T47" i="2"/>
  <c r="D44" i="2"/>
  <c r="H44" i="2" s="1"/>
  <c r="E44" i="2"/>
  <c r="T44" i="2" s="1"/>
  <c r="D36" i="2"/>
  <c r="H36" i="2" s="1"/>
  <c r="T36" i="2"/>
  <c r="D21" i="2"/>
  <c r="H21" i="2" s="1"/>
  <c r="T16" i="2"/>
  <c r="D16" i="2"/>
  <c r="H16" i="2" s="1"/>
  <c r="C230" i="2"/>
  <c r="C226" i="2"/>
  <c r="C217" i="2"/>
  <c r="C205" i="2"/>
  <c r="C202" i="2"/>
  <c r="C193" i="2"/>
  <c r="C187" i="2"/>
  <c r="C184" i="2"/>
  <c r="C170" i="2"/>
  <c r="C167" i="2"/>
  <c r="C162" i="2"/>
  <c r="C158" i="2"/>
  <c r="C154" i="2"/>
  <c r="C148" i="2"/>
  <c r="C142" i="2"/>
  <c r="C132" i="2"/>
  <c r="C128" i="2"/>
  <c r="C116" i="2"/>
  <c r="C108" i="2"/>
  <c r="C102" i="2"/>
  <c r="C99" i="2"/>
  <c r="C92" i="2"/>
  <c r="C75" i="2"/>
  <c r="C65" i="2"/>
  <c r="C58" i="2"/>
  <c r="C55" i="2"/>
  <c r="C47" i="2"/>
  <c r="C44" i="2"/>
  <c r="C36" i="2"/>
  <c r="C21" i="2"/>
  <c r="T21" i="2" l="1"/>
  <c r="E237" i="2"/>
  <c r="T237" i="2" s="1"/>
  <c r="C237" i="2"/>
  <c r="D237" i="2"/>
  <c r="F18" i="2"/>
  <c r="F19" i="2"/>
  <c r="Q19" i="2" s="1"/>
  <c r="F20" i="2"/>
  <c r="Q20" i="2" s="1"/>
  <c r="F22" i="2"/>
  <c r="F24" i="2"/>
  <c r="Q24" i="2" s="1"/>
  <c r="F25" i="2"/>
  <c r="Q25" i="2" s="1"/>
  <c r="W25" i="2" s="1"/>
  <c r="F26" i="2"/>
  <c r="F27" i="2"/>
  <c r="F28" i="2"/>
  <c r="Q28" i="2" s="1"/>
  <c r="F29" i="2"/>
  <c r="Q29" i="2" s="1"/>
  <c r="F30" i="2"/>
  <c r="Q30" i="2" s="1"/>
  <c r="F31" i="2"/>
  <c r="Q31" i="2" s="1"/>
  <c r="F32" i="2"/>
  <c r="Q32" i="2" s="1"/>
  <c r="F33" i="2"/>
  <c r="Q33" i="2" s="1"/>
  <c r="F34" i="2"/>
  <c r="Q34" i="2" s="1"/>
  <c r="F35" i="2"/>
  <c r="Q35" i="2" s="1"/>
  <c r="F37" i="2"/>
  <c r="F39" i="2"/>
  <c r="F40" i="2"/>
  <c r="Q40" i="2" s="1"/>
  <c r="F41" i="2"/>
  <c r="Q41" i="2" s="1"/>
  <c r="F42" i="2"/>
  <c r="Q42" i="2" s="1"/>
  <c r="F43" i="2"/>
  <c r="Q43" i="2" s="1"/>
  <c r="F45" i="2"/>
  <c r="Q45" i="2" s="1"/>
  <c r="F46" i="2"/>
  <c r="Q46" i="2" s="1"/>
  <c r="F49" i="2"/>
  <c r="Q49" i="2" s="1"/>
  <c r="F50" i="2"/>
  <c r="Q50" i="2" s="1"/>
  <c r="W50" i="2" s="1"/>
  <c r="F51" i="2"/>
  <c r="F52" i="2"/>
  <c r="Q52" i="2" s="1"/>
  <c r="F53" i="2"/>
  <c r="Q53" i="2" s="1"/>
  <c r="F54" i="2"/>
  <c r="Q54" i="2" s="1"/>
  <c r="F56" i="2"/>
  <c r="Q56" i="2" s="1"/>
  <c r="W56" i="2" s="1"/>
  <c r="F57" i="2"/>
  <c r="F59" i="2"/>
  <c r="F61" i="2"/>
  <c r="Q61" i="2" s="1"/>
  <c r="F62" i="2"/>
  <c r="Q62" i="2" s="1"/>
  <c r="F63" i="2"/>
  <c r="Q63" i="2" s="1"/>
  <c r="F64" i="2"/>
  <c r="Q64" i="2" s="1"/>
  <c r="F66" i="2"/>
  <c r="F67" i="2"/>
  <c r="Q67" i="2" s="1"/>
  <c r="W67" i="2" s="1"/>
  <c r="F68" i="2"/>
  <c r="Q68" i="2" s="1"/>
  <c r="F69" i="2"/>
  <c r="Q69" i="2" s="1"/>
  <c r="F70" i="2"/>
  <c r="Q70" i="2" s="1"/>
  <c r="F71" i="2"/>
  <c r="Q71" i="2" s="1"/>
  <c r="F72" i="2"/>
  <c r="Q72" i="2" s="1"/>
  <c r="F73" i="2"/>
  <c r="Q73" i="2" s="1"/>
  <c r="F74" i="2"/>
  <c r="Q74" i="2" s="1"/>
  <c r="F76" i="2"/>
  <c r="Q76" i="2" s="1"/>
  <c r="W76" i="2" s="1"/>
  <c r="F77" i="2"/>
  <c r="Q77" i="2" s="1"/>
  <c r="F79" i="2"/>
  <c r="F81" i="2"/>
  <c r="Q81" i="2" s="1"/>
  <c r="F82" i="2"/>
  <c r="F83" i="2"/>
  <c r="F84" i="2"/>
  <c r="F85" i="2"/>
  <c r="F86" i="2"/>
  <c r="F87" i="2"/>
  <c r="Q87" i="2" s="1"/>
  <c r="F88" i="2"/>
  <c r="Q88" i="2" s="1"/>
  <c r="F89" i="2"/>
  <c r="Q89" i="2" s="1"/>
  <c r="F90" i="2"/>
  <c r="Q90" i="2" s="1"/>
  <c r="F91" i="2"/>
  <c r="Q91" i="2" s="1"/>
  <c r="F93" i="2"/>
  <c r="F94" i="2"/>
  <c r="Q94" i="2" s="1"/>
  <c r="W94" i="2" s="1"/>
  <c r="F95" i="2"/>
  <c r="F96" i="2"/>
  <c r="Q96" i="2" s="1"/>
  <c r="F97" i="2"/>
  <c r="Q97" i="2" s="1"/>
  <c r="F98" i="2"/>
  <c r="Q98" i="2" s="1"/>
  <c r="F100" i="2"/>
  <c r="Q100" i="2" s="1"/>
  <c r="F101" i="2"/>
  <c r="Q101" i="2" s="1"/>
  <c r="F104" i="2"/>
  <c r="Q104" i="2" s="1"/>
  <c r="F105" i="2"/>
  <c r="F106" i="2"/>
  <c r="Q106" i="2" s="1"/>
  <c r="F107" i="2"/>
  <c r="Q107" i="2" s="1"/>
  <c r="F109" i="2"/>
  <c r="F111" i="2"/>
  <c r="Q111" i="2" s="1"/>
  <c r="F112" i="2"/>
  <c r="Q112" i="2" s="1"/>
  <c r="W112" i="2" s="1"/>
  <c r="F113" i="2"/>
  <c r="Q113" i="2" s="1"/>
  <c r="F114" i="2"/>
  <c r="Q114" i="2" s="1"/>
  <c r="F115" i="2"/>
  <c r="Q115" i="2" s="1"/>
  <c r="F117" i="2"/>
  <c r="F119" i="2"/>
  <c r="Q119" i="2" s="1"/>
  <c r="F120" i="2"/>
  <c r="Q120" i="2" s="1"/>
  <c r="W120" i="2" s="1"/>
  <c r="F121" i="2"/>
  <c r="Q121" i="2" s="1"/>
  <c r="F122" i="2"/>
  <c r="Q122" i="2" s="1"/>
  <c r="F123" i="2"/>
  <c r="Q123" i="2" s="1"/>
  <c r="F124" i="2"/>
  <c r="Q124" i="2" s="1"/>
  <c r="F125" i="2"/>
  <c r="Q125" i="2" s="1"/>
  <c r="F126" i="2"/>
  <c r="Q126" i="2" s="1"/>
  <c r="F127" i="2"/>
  <c r="Q127" i="2" s="1"/>
  <c r="F129" i="2"/>
  <c r="Q129" i="2" s="1"/>
  <c r="W129" i="2" s="1"/>
  <c r="F130" i="2"/>
  <c r="Q130" i="2" s="1"/>
  <c r="F131" i="2"/>
  <c r="Q131" i="2" s="1"/>
  <c r="F136" i="2"/>
  <c r="Q136" i="2" s="1"/>
  <c r="F144" i="2"/>
  <c r="F145" i="2"/>
  <c r="F146" i="2"/>
  <c r="Q146" i="2" s="1"/>
  <c r="F147" i="2"/>
  <c r="F149" i="2"/>
  <c r="F150" i="2"/>
  <c r="Q150" i="2" s="1"/>
  <c r="W150" i="2" s="1"/>
  <c r="V150" i="2" s="1"/>
  <c r="V148" i="2" s="1"/>
  <c r="F151" i="2"/>
  <c r="F152" i="2"/>
  <c r="Q152" i="2" s="1"/>
  <c r="F153" i="2"/>
  <c r="Q153" i="2" s="1"/>
  <c r="F155" i="2"/>
  <c r="Q155" i="2" s="1"/>
  <c r="W155" i="2" s="1"/>
  <c r="V155" i="2" s="1"/>
  <c r="V154" i="2" s="1"/>
  <c r="F156" i="2"/>
  <c r="Q156" i="2" s="1"/>
  <c r="F157" i="2"/>
  <c r="Q157" i="2" s="1"/>
  <c r="F159" i="2"/>
  <c r="Q159" i="2" s="1"/>
  <c r="F160" i="2"/>
  <c r="F161" i="2"/>
  <c r="F164" i="2"/>
  <c r="F165" i="2"/>
  <c r="Q165" i="2" s="1"/>
  <c r="F166" i="2"/>
  <c r="F168" i="2"/>
  <c r="Q168" i="2" s="1"/>
  <c r="W168" i="2" s="1"/>
  <c r="V168" i="2" s="1"/>
  <c r="V167" i="2" s="1"/>
  <c r="F169" i="2"/>
  <c r="Q169" i="2" s="1"/>
  <c r="F172" i="2"/>
  <c r="Q172" i="2" s="1"/>
  <c r="F173" i="2"/>
  <c r="Q173" i="2" s="1"/>
  <c r="W173" i="2" s="1"/>
  <c r="F174" i="2"/>
  <c r="Q174" i="2" s="1"/>
  <c r="W174" i="2" s="1"/>
  <c r="F175" i="2"/>
  <c r="F176" i="2"/>
  <c r="F177" i="2"/>
  <c r="Q177" i="2" s="1"/>
  <c r="F178" i="2"/>
  <c r="Q178" i="2" s="1"/>
  <c r="F179" i="2"/>
  <c r="Q179" i="2" s="1"/>
  <c r="F180" i="2"/>
  <c r="Q180" i="2" s="1"/>
  <c r="F181" i="2"/>
  <c r="Q181" i="2" s="1"/>
  <c r="F182" i="2"/>
  <c r="Q182" i="2" s="1"/>
  <c r="F183" i="2"/>
  <c r="Q183" i="2" s="1"/>
  <c r="F185" i="2"/>
  <c r="Q185" i="2" s="1"/>
  <c r="W185" i="2" s="1"/>
  <c r="F186" i="2"/>
  <c r="Q186" i="2" s="1"/>
  <c r="F189" i="2"/>
  <c r="Q189" i="2" s="1"/>
  <c r="F190" i="2"/>
  <c r="F191" i="2"/>
  <c r="Q191" i="2" s="1"/>
  <c r="F192" i="2"/>
  <c r="F195" i="2"/>
  <c r="Q195" i="2" s="1"/>
  <c r="F196" i="2"/>
  <c r="Q196" i="2" s="1"/>
  <c r="W196" i="2" s="1"/>
  <c r="F197" i="2"/>
  <c r="Q197" i="2" s="1"/>
  <c r="W197" i="2" s="1"/>
  <c r="F198" i="2"/>
  <c r="Q198" i="2" s="1"/>
  <c r="F199" i="2"/>
  <c r="F200" i="2"/>
  <c r="Q200" i="2" s="1"/>
  <c r="F201" i="2"/>
  <c r="Q201" i="2" s="1"/>
  <c r="F203" i="2"/>
  <c r="Q203" i="2" s="1"/>
  <c r="W203" i="2" s="1"/>
  <c r="F204" i="2"/>
  <c r="Q204" i="2" s="1"/>
  <c r="F207" i="2"/>
  <c r="Q207" i="2" s="1"/>
  <c r="F208" i="2"/>
  <c r="Q208" i="2" s="1"/>
  <c r="W208" i="2" s="1"/>
  <c r="F209" i="2"/>
  <c r="Q209" i="2" s="1"/>
  <c r="W209" i="2" s="1"/>
  <c r="F210" i="2"/>
  <c r="Q210" i="2" s="1"/>
  <c r="W210" i="2" s="1"/>
  <c r="F211" i="2"/>
  <c r="F212" i="2"/>
  <c r="Q212" i="2" s="1"/>
  <c r="F213" i="2"/>
  <c r="Q213" i="2" s="1"/>
  <c r="F214" i="2"/>
  <c r="Q214" i="2" s="1"/>
  <c r="F215" i="2"/>
  <c r="Q215" i="2" s="1"/>
  <c r="F216" i="2"/>
  <c r="Q216" i="2" s="1"/>
  <c r="F219" i="2"/>
  <c r="Q219" i="2" s="1"/>
  <c r="W219" i="2" s="1"/>
  <c r="F220" i="2"/>
  <c r="Q220" i="2" s="1"/>
  <c r="F221" i="2"/>
  <c r="F222" i="2"/>
  <c r="Q222" i="2" s="1"/>
  <c r="F223" i="2"/>
  <c r="F224" i="2"/>
  <c r="Q224" i="2" s="1"/>
  <c r="F225" i="2"/>
  <c r="Q225" i="2" s="1"/>
  <c r="F227" i="2"/>
  <c r="Q227" i="2" s="1"/>
  <c r="W227" i="2" s="1"/>
  <c r="V227" i="2" s="1"/>
  <c r="V226" i="2" s="1"/>
  <c r="F228" i="2"/>
  <c r="Q228" i="2" s="1"/>
  <c r="F229" i="2"/>
  <c r="Q229" i="2" s="1"/>
  <c r="F232" i="2"/>
  <c r="Q232" i="2" s="1"/>
  <c r="F233" i="2"/>
  <c r="Q233" i="2" s="1"/>
  <c r="W233" i="2" s="1"/>
  <c r="F234" i="2"/>
  <c r="F235" i="2"/>
  <c r="Q235" i="2" s="1"/>
  <c r="F236" i="2"/>
  <c r="Q194" i="2" l="1"/>
  <c r="Q193" i="2" s="1"/>
  <c r="R193" i="2" s="1"/>
  <c r="W24" i="2"/>
  <c r="Q23" i="2"/>
  <c r="W207" i="2"/>
  <c r="Q206" i="2"/>
  <c r="Q205" i="2" s="1"/>
  <c r="R205" i="2" s="1"/>
  <c r="W136" i="2"/>
  <c r="V136" i="2" s="1"/>
  <c r="V132" i="2" s="1"/>
  <c r="Q133" i="2"/>
  <c r="Q132" i="2" s="1"/>
  <c r="R132" i="2" s="1"/>
  <c r="W119" i="2"/>
  <c r="Q118" i="2"/>
  <c r="Q116" i="2" s="1"/>
  <c r="R116" i="2" s="1"/>
  <c r="W111" i="2"/>
  <c r="Q110" i="2"/>
  <c r="Q108" i="2" s="1"/>
  <c r="R108" i="2" s="1"/>
  <c r="W81" i="2"/>
  <c r="Q80" i="2"/>
  <c r="Q78" i="2" s="1"/>
  <c r="R78" i="2" s="1"/>
  <c r="W19" i="2"/>
  <c r="Q17" i="2"/>
  <c r="W220" i="2"/>
  <c r="Q218" i="2"/>
  <c r="Q217" i="2" s="1"/>
  <c r="R217" i="2" s="1"/>
  <c r="W189" i="2"/>
  <c r="Q188" i="2"/>
  <c r="Q187" i="2" s="1"/>
  <c r="R187" i="2" s="1"/>
  <c r="W165" i="2"/>
  <c r="V165" i="2" s="1"/>
  <c r="V162" i="2" s="1"/>
  <c r="Q163" i="2"/>
  <c r="Q162" i="2" s="1"/>
  <c r="R162" i="2" s="1"/>
  <c r="W49" i="2"/>
  <c r="Q48" i="2"/>
  <c r="Q47" i="2" s="1"/>
  <c r="R47" i="2" s="1"/>
  <c r="W40" i="2"/>
  <c r="W36" i="2" s="1"/>
  <c r="Q38" i="2"/>
  <c r="Q36" i="2" s="1"/>
  <c r="R36" i="2" s="1"/>
  <c r="W232" i="2"/>
  <c r="W230" i="2" s="1"/>
  <c r="Q231" i="2"/>
  <c r="Q230" i="2" s="1"/>
  <c r="R230" i="2" s="1"/>
  <c r="W172" i="2"/>
  <c r="Q171" i="2"/>
  <c r="Q170" i="2" s="1"/>
  <c r="R170" i="2" s="1"/>
  <c r="W146" i="2"/>
  <c r="V146" i="2" s="1"/>
  <c r="V142" i="2" s="1"/>
  <c r="Q143" i="2"/>
  <c r="Q142" i="2" s="1"/>
  <c r="R142" i="2" s="1"/>
  <c r="W61" i="2"/>
  <c r="Q60" i="2"/>
  <c r="Q58" i="2" s="1"/>
  <c r="R58" i="2" s="1"/>
  <c r="W104" i="2"/>
  <c r="Q103" i="2"/>
  <c r="Q102" i="2" s="1"/>
  <c r="R102" i="2" s="1"/>
  <c r="W45" i="2"/>
  <c r="W44" i="2" s="1"/>
  <c r="U45" i="2"/>
  <c r="W195" i="2"/>
  <c r="R195" i="2"/>
  <c r="W106" i="2"/>
  <c r="R106" i="2"/>
  <c r="W62" i="2"/>
  <c r="R62" i="2"/>
  <c r="W159" i="2"/>
  <c r="V159" i="2" s="1"/>
  <c r="V158" i="2" s="1"/>
  <c r="R159" i="2"/>
  <c r="W100" i="2"/>
  <c r="R100" i="2"/>
  <c r="W226" i="2"/>
  <c r="R136" i="2"/>
  <c r="U233" i="2"/>
  <c r="V233" i="2" s="1"/>
  <c r="R233" i="2"/>
  <c r="R216" i="2"/>
  <c r="R225" i="2"/>
  <c r="R235" i="2"/>
  <c r="R229" i="2"/>
  <c r="R224" i="2"/>
  <c r="U220" i="2"/>
  <c r="R220" i="2"/>
  <c r="R214" i="2"/>
  <c r="U210" i="2"/>
  <c r="V210" i="2" s="1"/>
  <c r="R210" i="2"/>
  <c r="R204" i="2"/>
  <c r="U195" i="2"/>
  <c r="U189" i="2"/>
  <c r="R189" i="2"/>
  <c r="R182" i="2"/>
  <c r="R178" i="2"/>
  <c r="U174" i="2"/>
  <c r="V174" i="2" s="1"/>
  <c r="R174" i="2"/>
  <c r="R168" i="2"/>
  <c r="Q167" i="2"/>
  <c r="R167" i="2" s="1"/>
  <c r="R156" i="2"/>
  <c r="R146" i="2"/>
  <c r="R127" i="2"/>
  <c r="R123" i="2"/>
  <c r="R119" i="2"/>
  <c r="U119" i="2"/>
  <c r="R113" i="2"/>
  <c r="R107" i="2"/>
  <c r="R101" i="2"/>
  <c r="R96" i="2"/>
  <c r="R91" i="2"/>
  <c r="R87" i="2"/>
  <c r="R77" i="2"/>
  <c r="R72" i="2"/>
  <c r="R68" i="2"/>
  <c r="R63" i="2"/>
  <c r="R52" i="2"/>
  <c r="R46" i="2"/>
  <c r="R41" i="2"/>
  <c r="R35" i="2"/>
  <c r="R31" i="2"/>
  <c r="Q240" i="2"/>
  <c r="R240" i="2" s="1"/>
  <c r="R228" i="2"/>
  <c r="U219" i="2"/>
  <c r="V219" i="2" s="1"/>
  <c r="R219" i="2"/>
  <c r="R213" i="2"/>
  <c r="U209" i="2"/>
  <c r="V209" i="2" s="1"/>
  <c r="R209" i="2"/>
  <c r="R203" i="2"/>
  <c r="Q202" i="2"/>
  <c r="R202" i="2" s="1"/>
  <c r="R198" i="2"/>
  <c r="R186" i="2"/>
  <c r="R181" i="2"/>
  <c r="R177" i="2"/>
  <c r="U173" i="2"/>
  <c r="V173" i="2" s="1"/>
  <c r="R173" i="2"/>
  <c r="R155" i="2"/>
  <c r="Q154" i="2"/>
  <c r="R154" i="2" s="1"/>
  <c r="R150" i="2"/>
  <c r="R131" i="2"/>
  <c r="R126" i="2"/>
  <c r="R122" i="2"/>
  <c r="U112" i="2"/>
  <c r="V112" i="2" s="1"/>
  <c r="R112" i="2"/>
  <c r="U106" i="2"/>
  <c r="Q99" i="2"/>
  <c r="R99" i="2" s="1"/>
  <c r="R90" i="2"/>
  <c r="R76" i="2"/>
  <c r="Q75" i="2"/>
  <c r="R75" i="2" s="1"/>
  <c r="R71" i="2"/>
  <c r="R67" i="2"/>
  <c r="U62" i="2"/>
  <c r="R56" i="2"/>
  <c r="R45" i="2"/>
  <c r="Q44" i="2"/>
  <c r="R44" i="2" s="1"/>
  <c r="U40" i="2"/>
  <c r="R40" i="2"/>
  <c r="R34" i="2"/>
  <c r="R30" i="2"/>
  <c r="R20" i="2"/>
  <c r="R222" i="2"/>
  <c r="U208" i="2"/>
  <c r="V208" i="2" s="1"/>
  <c r="R208" i="2"/>
  <c r="R201" i="2"/>
  <c r="U197" i="2"/>
  <c r="V197" i="2" s="1"/>
  <c r="R197" i="2"/>
  <c r="R191" i="2"/>
  <c r="R185" i="2"/>
  <c r="Q184" i="2"/>
  <c r="R184" i="2" s="1"/>
  <c r="R180" i="2"/>
  <c r="U240" i="2"/>
  <c r="U172" i="2"/>
  <c r="V172" i="2" s="1"/>
  <c r="R172" i="2"/>
  <c r="R165" i="2"/>
  <c r="Q158" i="2"/>
  <c r="R153" i="2"/>
  <c r="Q148" i="2"/>
  <c r="R148" i="2" s="1"/>
  <c r="R130" i="2"/>
  <c r="R125" i="2"/>
  <c r="R121" i="2"/>
  <c r="R115" i="2"/>
  <c r="U111" i="2"/>
  <c r="R111" i="2"/>
  <c r="R98" i="2"/>
  <c r="R94" i="2"/>
  <c r="R89" i="2"/>
  <c r="U81" i="2"/>
  <c r="R81" i="2"/>
  <c r="R74" i="2"/>
  <c r="R70" i="2"/>
  <c r="Q65" i="2"/>
  <c r="R65" i="2" s="1"/>
  <c r="U61" i="2"/>
  <c r="R61" i="2"/>
  <c r="R54" i="2"/>
  <c r="U50" i="2"/>
  <c r="V50" i="2" s="1"/>
  <c r="R50" i="2"/>
  <c r="R43" i="2"/>
  <c r="R33" i="2"/>
  <c r="R29" i="2"/>
  <c r="U25" i="2"/>
  <c r="V25" i="2" s="1"/>
  <c r="R25" i="2"/>
  <c r="U19" i="2"/>
  <c r="R19" i="2"/>
  <c r="R227" i="2"/>
  <c r="Q226" i="2"/>
  <c r="R226" i="2" s="1"/>
  <c r="R212" i="2"/>
  <c r="U232" i="2"/>
  <c r="R232" i="2"/>
  <c r="R215" i="2"/>
  <c r="U207" i="2"/>
  <c r="R207" i="2"/>
  <c r="R200" i="2"/>
  <c r="R196" i="2"/>
  <c r="U196" i="2"/>
  <c r="V196" i="2" s="1"/>
  <c r="R183" i="2"/>
  <c r="R179" i="2"/>
  <c r="R169" i="2"/>
  <c r="R157" i="2"/>
  <c r="R152" i="2"/>
  <c r="R129" i="2"/>
  <c r="Q128" i="2"/>
  <c r="R128" i="2" s="1"/>
  <c r="R124" i="2"/>
  <c r="U120" i="2"/>
  <c r="V120" i="2" s="1"/>
  <c r="R120" i="2"/>
  <c r="R114" i="2"/>
  <c r="U104" i="2"/>
  <c r="R104" i="2"/>
  <c r="R97" i="2"/>
  <c r="Q92" i="2"/>
  <c r="R92" i="2" s="1"/>
  <c r="R88" i="2"/>
  <c r="R73" i="2"/>
  <c r="R69" i="2"/>
  <c r="R64" i="2"/>
  <c r="R53" i="2"/>
  <c r="U49" i="2"/>
  <c r="V49" i="2" s="1"/>
  <c r="R49" i="2"/>
  <c r="R42" i="2"/>
  <c r="R32" i="2"/>
  <c r="R28" i="2"/>
  <c r="U24" i="2"/>
  <c r="R24" i="2"/>
  <c r="Q57" i="2"/>
  <c r="F99" i="2"/>
  <c r="F75" i="2"/>
  <c r="F55" i="2"/>
  <c r="F44" i="2"/>
  <c r="F202" i="2"/>
  <c r="F217" i="2"/>
  <c r="F154" i="2"/>
  <c r="F116" i="2"/>
  <c r="F167" i="2"/>
  <c r="F226" i="2"/>
  <c r="F170" i="2"/>
  <c r="F148" i="2"/>
  <c r="F65" i="2"/>
  <c r="F230" i="2"/>
  <c r="F162" i="2"/>
  <c r="F128" i="2"/>
  <c r="F108" i="2"/>
  <c r="F102" i="2"/>
  <c r="F92" i="2"/>
  <c r="F78" i="2"/>
  <c r="F58" i="2"/>
  <c r="F47" i="2"/>
  <c r="F36" i="2"/>
  <c r="F16" i="2"/>
  <c r="F184" i="2"/>
  <c r="F158" i="2"/>
  <c r="F142" i="2"/>
  <c r="F187" i="2"/>
  <c r="F132" i="2"/>
  <c r="F21" i="2"/>
  <c r="U76" i="2"/>
  <c r="V232" i="2" l="1"/>
  <c r="V81" i="2"/>
  <c r="V104" i="2"/>
  <c r="V220" i="2"/>
  <c r="Q238" i="2"/>
  <c r="V62" i="2"/>
  <c r="V19" i="2"/>
  <c r="V16" i="2" s="1"/>
  <c r="W238" i="2"/>
  <c r="Q16" i="2"/>
  <c r="V119" i="2"/>
  <c r="V24" i="2"/>
  <c r="V40" i="2"/>
  <c r="V189" i="2"/>
  <c r="V187" i="2" s="1"/>
  <c r="V111" i="2"/>
  <c r="V61" i="2"/>
  <c r="V58" i="2" s="1"/>
  <c r="Q21" i="2"/>
  <c r="R21" i="2" s="1"/>
  <c r="V207" i="2"/>
  <c r="V106" i="2"/>
  <c r="V102" i="2" s="1"/>
  <c r="V195" i="2"/>
  <c r="V230" i="2"/>
  <c r="V47" i="2"/>
  <c r="V217" i="2"/>
  <c r="U75" i="2"/>
  <c r="V76" i="2"/>
  <c r="V75" i="2" s="1"/>
  <c r="Q55" i="2"/>
  <c r="R55" i="2" s="1"/>
  <c r="W128" i="2"/>
  <c r="W184" i="2"/>
  <c r="W158" i="2"/>
  <c r="W75" i="2"/>
  <c r="W102" i="2"/>
  <c r="W217" i="2"/>
  <c r="W154" i="2"/>
  <c r="U47" i="2"/>
  <c r="W78" i="2"/>
  <c r="W142" i="2"/>
  <c r="W240" i="2"/>
  <c r="W148" i="2"/>
  <c r="W193" i="2"/>
  <c r="W205" i="2"/>
  <c r="W58" i="2"/>
  <c r="W132" i="2"/>
  <c r="W116" i="2"/>
  <c r="R57" i="2"/>
  <c r="W162" i="2"/>
  <c r="W187" i="2"/>
  <c r="W167" i="2"/>
  <c r="W170" i="2"/>
  <c r="W108" i="2"/>
  <c r="W65" i="2"/>
  <c r="Q239" i="2"/>
  <c r="R239" i="2" s="1"/>
  <c r="W47" i="2"/>
  <c r="W99" i="2"/>
  <c r="W202" i="2"/>
  <c r="U36" i="2"/>
  <c r="W92" i="2"/>
  <c r="W21" i="2" l="1"/>
  <c r="W55" i="2"/>
  <c r="U67" i="2"/>
  <c r="U65" i="2" l="1"/>
  <c r="V67" i="2"/>
  <c r="T238" i="5" l="1"/>
  <c r="T237" i="5"/>
  <c r="Q41" i="4"/>
  <c r="Q196" i="4"/>
  <c r="R196" i="4" s="1"/>
  <c r="R190" i="4" s="1"/>
  <c r="R234" i="4" s="1"/>
  <c r="H196" i="4"/>
  <c r="H190" i="4" s="1"/>
  <c r="H234" i="4" s="1"/>
  <c r="P196" i="4"/>
  <c r="P190" i="4" s="1"/>
  <c r="P234" i="4" s="1"/>
  <c r="T196" i="4"/>
  <c r="T190" i="4" s="1"/>
  <c r="T234" i="4" s="1"/>
  <c r="Q55" i="4" l="1"/>
  <c r="Q159" i="4"/>
  <c r="Q96" i="4"/>
  <c r="Q62" i="4"/>
  <c r="Q202" i="4"/>
  <c r="Q184" i="4"/>
  <c r="Q75" i="4"/>
  <c r="Q13" i="4"/>
  <c r="Q214" i="4"/>
  <c r="Q199" i="4"/>
  <c r="Q190" i="4"/>
  <c r="Q164" i="4"/>
  <c r="Q151" i="4"/>
  <c r="Q125" i="4"/>
  <c r="Q99" i="4"/>
  <c r="Q89" i="4"/>
  <c r="Q52" i="4"/>
  <c r="Q44" i="4"/>
  <c r="Q105" i="4"/>
  <c r="Q223" i="4"/>
  <c r="Q139" i="4"/>
  <c r="Q33" i="4"/>
  <c r="Q227" i="4"/>
  <c r="Q181" i="4"/>
  <c r="Q167" i="4"/>
  <c r="Q155" i="4"/>
  <c r="Q145" i="4"/>
  <c r="Q129" i="4"/>
  <c r="Q113" i="4"/>
  <c r="Q72" i="4"/>
  <c r="Q18" i="4"/>
  <c r="C234" i="4"/>
  <c r="Q234" i="4" l="1"/>
  <c r="P193" i="5" l="1"/>
  <c r="O193" i="2" l="1"/>
  <c r="N193" i="2"/>
  <c r="M193" i="2"/>
  <c r="L193" i="2"/>
  <c r="P193" i="2" s="1"/>
  <c r="O217" i="2"/>
  <c r="N217" i="2"/>
  <c r="M217" i="2"/>
  <c r="L217" i="2"/>
  <c r="P217" i="2" s="1"/>
  <c r="O226" i="2"/>
  <c r="N226" i="2"/>
  <c r="M226" i="2"/>
  <c r="L226" i="2"/>
  <c r="P226" i="2" s="1"/>
  <c r="P20" i="2"/>
  <c r="M237" i="2" l="1"/>
  <c r="N237" i="2"/>
  <c r="O237" i="2"/>
  <c r="L237" i="2"/>
  <c r="F193" i="2" l="1"/>
  <c r="F205" i="2" l="1"/>
  <c r="F237" i="2" l="1"/>
  <c r="T227" i="2"/>
  <c r="H47" i="5" l="1"/>
  <c r="H30" i="3"/>
  <c r="K193" i="2" l="1"/>
  <c r="J193" i="2"/>
  <c r="I193" i="2"/>
  <c r="H193" i="2"/>
  <c r="G237" i="2" l="1"/>
  <c r="J237" i="2"/>
  <c r="K237" i="2"/>
  <c r="I237" i="2"/>
  <c r="H237" i="2" l="1"/>
  <c r="P237" i="2"/>
  <c r="R51" i="5"/>
  <c r="Q184" i="5"/>
  <c r="R184" i="5" s="1"/>
  <c r="Q185" i="5"/>
  <c r="Q202" i="5"/>
  <c r="R185" i="5" l="1"/>
  <c r="Q238" i="5"/>
  <c r="R238" i="5" s="1"/>
  <c r="R202" i="5"/>
  <c r="Q237" i="5"/>
  <c r="R237" i="5" s="1"/>
  <c r="Q101" i="5"/>
  <c r="Q169" i="5"/>
  <c r="Q166" i="5"/>
  <c r="Q157" i="5"/>
  <c r="Q147" i="5"/>
  <c r="Q131" i="5"/>
  <c r="Q74" i="5"/>
  <c r="Q43" i="5"/>
  <c r="R43" i="5" s="1"/>
  <c r="Q229" i="5"/>
  <c r="Q225" i="5"/>
  <c r="R216" i="5"/>
  <c r="Q204" i="5"/>
  <c r="Q201" i="5"/>
  <c r="R201" i="5" s="1"/>
  <c r="R192" i="5"/>
  <c r="Q186" i="5"/>
  <c r="R186" i="5" s="1"/>
  <c r="Q183" i="5"/>
  <c r="R183" i="5" s="1"/>
  <c r="Q161" i="5"/>
  <c r="Q153" i="5"/>
  <c r="Q141" i="5"/>
  <c r="Q127" i="5"/>
  <c r="Q115" i="5"/>
  <c r="Q107" i="5"/>
  <c r="R107" i="5" s="1"/>
  <c r="Q98" i="5"/>
  <c r="Q91" i="5"/>
  <c r="Q77" i="5"/>
  <c r="Q64" i="5"/>
  <c r="Q57" i="5"/>
  <c r="Q54" i="5"/>
  <c r="R46" i="5"/>
  <c r="Q35" i="5"/>
  <c r="Q20" i="5"/>
  <c r="Q15" i="5"/>
  <c r="Q236" i="5" l="1"/>
  <c r="R236" i="5" s="1"/>
  <c r="U58" i="3"/>
  <c r="U116" i="3"/>
  <c r="U170" i="3"/>
  <c r="U100" i="2"/>
  <c r="U132" i="2"/>
  <c r="U167" i="2"/>
  <c r="U187" i="2"/>
  <c r="U230" i="2"/>
  <c r="U92" i="3" l="1"/>
  <c r="V92" i="3"/>
  <c r="U148" i="3"/>
  <c r="V148" i="3"/>
  <c r="U65" i="3"/>
  <c r="V65" i="3"/>
  <c r="U99" i="2"/>
  <c r="V100" i="2"/>
  <c r="V99" i="2" s="1"/>
  <c r="R238" i="2"/>
  <c r="U21" i="3"/>
  <c r="R238" i="3"/>
  <c r="U148" i="2"/>
  <c r="U142" i="2"/>
  <c r="U226" i="2"/>
  <c r="U56" i="2"/>
  <c r="U154" i="2"/>
  <c r="U162" i="2"/>
  <c r="U102" i="2"/>
  <c r="U58" i="2"/>
  <c r="U217" i="2"/>
  <c r="U108" i="3"/>
  <c r="U78" i="3"/>
  <c r="U108" i="2"/>
  <c r="U94" i="2"/>
  <c r="U78" i="2"/>
  <c r="U205" i="2"/>
  <c r="U193" i="2"/>
  <c r="U129" i="2"/>
  <c r="U116" i="2"/>
  <c r="U203" i="2"/>
  <c r="U185" i="2"/>
  <c r="U21" i="2"/>
  <c r="U170" i="2"/>
  <c r="U158" i="2"/>
  <c r="C236" i="5"/>
  <c r="F236" i="5" s="1"/>
  <c r="C237" i="3"/>
  <c r="F237" i="3" s="1"/>
  <c r="U238" i="2" l="1"/>
  <c r="U128" i="2"/>
  <c r="V129" i="2"/>
  <c r="V128" i="2" s="1"/>
  <c r="U184" i="2"/>
  <c r="V185" i="2"/>
  <c r="V184" i="2" s="1"/>
  <c r="U55" i="2"/>
  <c r="V56" i="2"/>
  <c r="V55" i="2" s="1"/>
  <c r="U44" i="2"/>
  <c r="V45" i="2"/>
  <c r="U202" i="2"/>
  <c r="V203" i="2"/>
  <c r="V202" i="2" s="1"/>
  <c r="U92" i="2"/>
  <c r="V94" i="2"/>
  <c r="V92" i="2" s="1"/>
  <c r="Q16" i="3"/>
  <c r="R16" i="2"/>
  <c r="Q237" i="2"/>
  <c r="R237" i="2" s="1"/>
  <c r="W16" i="2"/>
  <c r="W237" i="2" s="1"/>
  <c r="U16" i="2"/>
  <c r="V44" i="3"/>
  <c r="U47" i="3"/>
  <c r="U132" i="3"/>
  <c r="U16" i="3"/>
  <c r="U187" i="3"/>
  <c r="U129" i="3"/>
  <c r="U185" i="3"/>
  <c r="U205" i="3"/>
  <c r="U102" i="3"/>
  <c r="U142" i="3"/>
  <c r="U217" i="3"/>
  <c r="U193" i="3"/>
  <c r="U203" i="3"/>
  <c r="U162" i="3"/>
  <c r="V65" i="2"/>
  <c r="V116" i="2"/>
  <c r="V108" i="2"/>
  <c r="V170" i="2"/>
  <c r="V193" i="2"/>
  <c r="V78" i="2"/>
  <c r="V21" i="2"/>
  <c r="V205" i="2"/>
  <c r="V44" i="2" l="1"/>
  <c r="V238" i="2"/>
  <c r="U167" i="3"/>
  <c r="V167" i="3"/>
  <c r="U184" i="3"/>
  <c r="V185" i="3"/>
  <c r="V184" i="3" s="1"/>
  <c r="U55" i="3"/>
  <c r="V55" i="3"/>
  <c r="U202" i="3"/>
  <c r="V203" i="3"/>
  <c r="V202" i="3" s="1"/>
  <c r="U99" i="3"/>
  <c r="V99" i="3"/>
  <c r="U226" i="3"/>
  <c r="U128" i="3"/>
  <c r="V129" i="3"/>
  <c r="V128" i="3" s="1"/>
  <c r="U154" i="3"/>
  <c r="V154" i="3"/>
  <c r="U75" i="3"/>
  <c r="V75" i="3"/>
  <c r="U158" i="3"/>
  <c r="V158" i="3"/>
  <c r="U237" i="2"/>
  <c r="U230" i="3"/>
  <c r="U238" i="3"/>
  <c r="U44" i="3"/>
  <c r="V36" i="2"/>
  <c r="Q237" i="3"/>
  <c r="R237" i="3" s="1"/>
  <c r="M238" i="7"/>
  <c r="P237" i="7"/>
  <c r="K238" i="7"/>
  <c r="K237" i="7"/>
  <c r="N237" i="7"/>
  <c r="L238" i="7"/>
  <c r="G237" i="7"/>
  <c r="O237" i="7"/>
  <c r="I237" i="7"/>
  <c r="Q161" i="7"/>
  <c r="O238" i="7"/>
  <c r="M237" i="7"/>
  <c r="Q237" i="7"/>
  <c r="P238" i="7"/>
  <c r="I238" i="7"/>
  <c r="N238" i="7"/>
  <c r="J237" i="7"/>
  <c r="H237" i="7"/>
  <c r="Q153" i="7"/>
  <c r="Q238" i="7"/>
  <c r="E91" i="7"/>
  <c r="E74" i="7"/>
  <c r="E64" i="7"/>
  <c r="E57" i="7"/>
  <c r="E54" i="7"/>
  <c r="E46" i="7"/>
  <c r="E43" i="7"/>
  <c r="E20" i="7"/>
  <c r="E15" i="7"/>
  <c r="E229" i="7"/>
  <c r="E225" i="7"/>
  <c r="E216" i="7"/>
  <c r="E201" i="7"/>
  <c r="E186" i="7"/>
  <c r="E183" i="7"/>
  <c r="E169" i="7"/>
  <c r="E166" i="7"/>
  <c r="E161" i="7"/>
  <c r="E157" i="7"/>
  <c r="E153" i="7"/>
  <c r="E147" i="7"/>
  <c r="E141" i="7"/>
  <c r="E131" i="7"/>
  <c r="E127" i="7"/>
  <c r="E115" i="7"/>
  <c r="E101" i="7"/>
  <c r="E98" i="7"/>
  <c r="G238" i="7"/>
  <c r="Q201" i="7"/>
  <c r="Q46" i="7"/>
  <c r="Q43" i="7"/>
  <c r="Q35" i="7"/>
  <c r="Q20" i="7"/>
  <c r="Q15" i="7"/>
  <c r="Q225" i="7"/>
  <c r="Q216" i="7"/>
  <c r="Q204" i="7"/>
  <c r="Q192" i="7"/>
  <c r="Q186" i="7"/>
  <c r="Q183" i="7"/>
  <c r="Q169" i="7"/>
  <c r="Q166" i="7"/>
  <c r="Q157" i="7"/>
  <c r="Q147" i="7"/>
  <c r="Q141" i="7"/>
  <c r="Q131" i="7"/>
  <c r="Q127" i="7"/>
  <c r="Q115" i="7"/>
  <c r="Q107" i="7"/>
  <c r="Q101" i="7"/>
  <c r="Q98" i="7"/>
  <c r="Q91" i="7"/>
  <c r="Q77" i="7"/>
  <c r="Q74" i="7"/>
  <c r="Q64" i="7"/>
  <c r="Q57" i="7"/>
  <c r="Q54" i="7"/>
  <c r="J238" i="7"/>
  <c r="L237" i="7"/>
  <c r="S238" i="7"/>
  <c r="H238" i="7"/>
  <c r="S131" i="7"/>
  <c r="S127" i="7"/>
  <c r="S115" i="7"/>
  <c r="S107" i="7"/>
  <c r="S101" i="7"/>
  <c r="S98" i="7"/>
  <c r="S91" i="7"/>
  <c r="S77" i="7"/>
  <c r="S74" i="7"/>
  <c r="S64" i="7"/>
  <c r="S57" i="7"/>
  <c r="S54" i="7"/>
  <c r="S46" i="7"/>
  <c r="S43" i="7"/>
  <c r="S35" i="7"/>
  <c r="S20" i="7"/>
  <c r="S15" i="7"/>
  <c r="S229" i="7"/>
  <c r="S225" i="7"/>
  <c r="S216" i="7"/>
  <c r="S204" i="7"/>
  <c r="S201" i="7"/>
  <c r="S192" i="7"/>
  <c r="S186" i="7"/>
  <c r="S183" i="7"/>
  <c r="S169" i="7"/>
  <c r="S166" i="7"/>
  <c r="S161" i="7"/>
  <c r="S157" i="7"/>
  <c r="S153" i="7"/>
  <c r="S147" i="7"/>
  <c r="S141" i="7"/>
  <c r="D183" i="7"/>
  <c r="D169" i="7"/>
  <c r="D166" i="7"/>
  <c r="D161" i="7"/>
  <c r="D157" i="7"/>
  <c r="D153" i="7"/>
  <c r="D147" i="7"/>
  <c r="D141" i="7"/>
  <c r="D131" i="7"/>
  <c r="D127" i="7"/>
  <c r="D115" i="7"/>
  <c r="D107" i="7"/>
  <c r="D101" i="7"/>
  <c r="D98" i="7"/>
  <c r="D91" i="7"/>
  <c r="D77" i="7"/>
  <c r="D74" i="7"/>
  <c r="D64" i="7"/>
  <c r="D57" i="7"/>
  <c r="D54" i="7"/>
  <c r="D46" i="7"/>
  <c r="D43" i="7"/>
  <c r="D35" i="7"/>
  <c r="D20" i="7"/>
  <c r="D15" i="7"/>
  <c r="D229" i="7"/>
  <c r="D225" i="7"/>
  <c r="D216" i="7"/>
  <c r="D204" i="7"/>
  <c r="D201" i="7"/>
  <c r="D192" i="7"/>
  <c r="D186" i="7"/>
  <c r="J141" i="7"/>
  <c r="J131" i="7"/>
  <c r="J127" i="7"/>
  <c r="J115" i="7"/>
  <c r="J107" i="7"/>
  <c r="J101" i="7"/>
  <c r="J98" i="7"/>
  <c r="J91" i="7"/>
  <c r="J77" i="7"/>
  <c r="J74" i="7"/>
  <c r="J64" i="7"/>
  <c r="J57" i="7"/>
  <c r="J54" i="7"/>
  <c r="J46" i="7"/>
  <c r="J43" i="7"/>
  <c r="J35" i="7"/>
  <c r="J20" i="7"/>
  <c r="J15" i="7"/>
  <c r="J229" i="7"/>
  <c r="J225" i="7"/>
  <c r="J216" i="7"/>
  <c r="J204" i="7"/>
  <c r="J201" i="7"/>
  <c r="J192" i="7"/>
  <c r="J186" i="7"/>
  <c r="J183" i="7"/>
  <c r="J169" i="7"/>
  <c r="J166" i="7"/>
  <c r="J161" i="7"/>
  <c r="J157" i="7"/>
  <c r="J153" i="7"/>
  <c r="J147" i="7"/>
  <c r="P183" i="7"/>
  <c r="P169" i="7"/>
  <c r="P166" i="7"/>
  <c r="P161" i="7"/>
  <c r="P157" i="7"/>
  <c r="P153" i="7"/>
  <c r="P147" i="7"/>
  <c r="P141" i="7"/>
  <c r="P131" i="7"/>
  <c r="P127" i="7"/>
  <c r="P115" i="7"/>
  <c r="P107" i="7"/>
  <c r="P101" i="7"/>
  <c r="P98" i="7"/>
  <c r="P91" i="7"/>
  <c r="P77" i="7"/>
  <c r="P74" i="7"/>
  <c r="P64" i="7"/>
  <c r="P57" i="7"/>
  <c r="P54" i="7"/>
  <c r="P46" i="7"/>
  <c r="P43" i="7"/>
  <c r="P35" i="7"/>
  <c r="P20" i="7"/>
  <c r="P15" i="7"/>
  <c r="P229" i="7"/>
  <c r="P225" i="7"/>
  <c r="P216" i="7"/>
  <c r="P204" i="7"/>
  <c r="P201" i="7"/>
  <c r="P192" i="7"/>
  <c r="P186" i="7"/>
  <c r="G35" i="7"/>
  <c r="G20" i="7"/>
  <c r="G15" i="7"/>
  <c r="G229" i="7"/>
  <c r="G225" i="7"/>
  <c r="G216" i="7"/>
  <c r="G204" i="7"/>
  <c r="G201" i="7"/>
  <c r="G192" i="7"/>
  <c r="G186" i="7"/>
  <c r="G183" i="7"/>
  <c r="G169" i="7"/>
  <c r="G166" i="7"/>
  <c r="G161" i="7"/>
  <c r="G157" i="7"/>
  <c r="G153" i="7"/>
  <c r="G147" i="7"/>
  <c r="G141" i="7"/>
  <c r="G131" i="7"/>
  <c r="G127" i="7"/>
  <c r="G115" i="7"/>
  <c r="G107" i="7"/>
  <c r="G101" i="7"/>
  <c r="G98" i="7"/>
  <c r="G91" i="7"/>
  <c r="G77" i="7"/>
  <c r="G74" i="7"/>
  <c r="G64" i="7"/>
  <c r="G57" i="7"/>
  <c r="G54" i="7"/>
  <c r="G46" i="7"/>
  <c r="G43" i="7"/>
  <c r="O64" i="7"/>
  <c r="O57" i="7"/>
  <c r="O54" i="7"/>
  <c r="O46" i="7"/>
  <c r="O43" i="7"/>
  <c r="O35" i="7"/>
  <c r="O20" i="7"/>
  <c r="O15" i="7"/>
  <c r="O229" i="7"/>
  <c r="O225" i="7"/>
  <c r="O216" i="7"/>
  <c r="O204" i="7"/>
  <c r="O201" i="7"/>
  <c r="O192" i="7"/>
  <c r="O186" i="7"/>
  <c r="O183" i="7"/>
  <c r="O169" i="7"/>
  <c r="O166" i="7"/>
  <c r="O161" i="7"/>
  <c r="O157" i="7"/>
  <c r="O153" i="7"/>
  <c r="O147" i="7"/>
  <c r="O141" i="7"/>
  <c r="O131" i="7"/>
  <c r="O127" i="7"/>
  <c r="O115" i="7"/>
  <c r="O107" i="7"/>
  <c r="O101" i="7"/>
  <c r="O98" i="7"/>
  <c r="O91" i="7"/>
  <c r="O77" i="7"/>
  <c r="O74" i="7"/>
  <c r="I216" i="7"/>
  <c r="I204" i="7"/>
  <c r="I201" i="7"/>
  <c r="I192" i="7"/>
  <c r="I186" i="7"/>
  <c r="I183" i="7"/>
  <c r="I169" i="7"/>
  <c r="I166" i="7"/>
  <c r="I161" i="7"/>
  <c r="I157" i="7"/>
  <c r="I153" i="7"/>
  <c r="I147" i="7"/>
  <c r="I141" i="7"/>
  <c r="I131" i="7"/>
  <c r="I127" i="7"/>
  <c r="I115" i="7"/>
  <c r="I107" i="7"/>
  <c r="I101" i="7"/>
  <c r="I98" i="7"/>
  <c r="I91" i="7"/>
  <c r="I77" i="7"/>
  <c r="I74" i="7"/>
  <c r="I64" i="7"/>
  <c r="I57" i="7"/>
  <c r="I54" i="7"/>
  <c r="I46" i="7"/>
  <c r="I43" i="7"/>
  <c r="I35" i="7"/>
  <c r="I20" i="7"/>
  <c r="I15" i="7"/>
  <c r="I229" i="7"/>
  <c r="I225" i="7"/>
  <c r="K153" i="7"/>
  <c r="K147" i="7"/>
  <c r="K141" i="7"/>
  <c r="K131" i="7"/>
  <c r="K127" i="7"/>
  <c r="K115" i="7"/>
  <c r="K107" i="7"/>
  <c r="K101" i="7"/>
  <c r="K98" i="7"/>
  <c r="K91" i="7"/>
  <c r="K77" i="7"/>
  <c r="K74" i="7"/>
  <c r="K64" i="7"/>
  <c r="K57" i="7"/>
  <c r="K54" i="7"/>
  <c r="K46" i="7"/>
  <c r="K43" i="7"/>
  <c r="K35" i="7"/>
  <c r="K20" i="7"/>
  <c r="K15" i="7"/>
  <c r="K229" i="7"/>
  <c r="K225" i="7"/>
  <c r="K216" i="7"/>
  <c r="K204" i="7"/>
  <c r="K201" i="7"/>
  <c r="K192" i="7"/>
  <c r="K186" i="7"/>
  <c r="K183" i="7"/>
  <c r="K169" i="7"/>
  <c r="K166" i="7"/>
  <c r="K161" i="7"/>
  <c r="K157" i="7"/>
  <c r="M15" i="7"/>
  <c r="M229" i="7"/>
  <c r="M225" i="7"/>
  <c r="M216" i="7"/>
  <c r="M204" i="7"/>
  <c r="M201" i="7"/>
  <c r="M192" i="7"/>
  <c r="M186" i="7"/>
  <c r="M183" i="7"/>
  <c r="M169" i="7"/>
  <c r="M166" i="7"/>
  <c r="M161" i="7"/>
  <c r="M157" i="7"/>
  <c r="M153" i="7"/>
  <c r="M147" i="7"/>
  <c r="M141" i="7"/>
  <c r="M131" i="7"/>
  <c r="M127" i="7"/>
  <c r="M115" i="7"/>
  <c r="M107" i="7"/>
  <c r="M101" i="7"/>
  <c r="M98" i="7"/>
  <c r="M91" i="7"/>
  <c r="M77" i="7"/>
  <c r="M74" i="7"/>
  <c r="M64" i="7"/>
  <c r="M57" i="7"/>
  <c r="M54" i="7"/>
  <c r="M46" i="7"/>
  <c r="M43" i="7"/>
  <c r="M35" i="7"/>
  <c r="M20" i="7"/>
  <c r="L54" i="7"/>
  <c r="L46" i="7"/>
  <c r="L43" i="7"/>
  <c r="L35" i="7"/>
  <c r="L20" i="7"/>
  <c r="L15" i="7"/>
  <c r="L229" i="7"/>
  <c r="L225" i="7"/>
  <c r="L216" i="7"/>
  <c r="L204" i="7"/>
  <c r="L201" i="7"/>
  <c r="L192" i="7"/>
  <c r="L186" i="7"/>
  <c r="L183" i="7"/>
  <c r="L169" i="7"/>
  <c r="L166" i="7"/>
  <c r="L161" i="7"/>
  <c r="L157" i="7"/>
  <c r="L153" i="7"/>
  <c r="L147" i="7"/>
  <c r="L141" i="7"/>
  <c r="L131" i="7"/>
  <c r="L127" i="7"/>
  <c r="L115" i="7"/>
  <c r="L107" i="7"/>
  <c r="L101" i="7"/>
  <c r="L98" i="7"/>
  <c r="L91" i="7"/>
  <c r="L77" i="7"/>
  <c r="L74" i="7"/>
  <c r="L64" i="7"/>
  <c r="L57" i="7"/>
  <c r="H57" i="7"/>
  <c r="H54" i="7"/>
  <c r="H46" i="7"/>
  <c r="H43" i="7"/>
  <c r="H35" i="7"/>
  <c r="H20" i="7"/>
  <c r="H15" i="7"/>
  <c r="H229" i="7"/>
  <c r="H225" i="7"/>
  <c r="H216" i="7"/>
  <c r="H204" i="7"/>
  <c r="H201" i="7"/>
  <c r="H192" i="7"/>
  <c r="H186" i="7"/>
  <c r="H183" i="7"/>
  <c r="H169" i="7"/>
  <c r="H166" i="7"/>
  <c r="H161" i="7"/>
  <c r="H157" i="7"/>
  <c r="H153" i="7"/>
  <c r="H147" i="7"/>
  <c r="H141" i="7"/>
  <c r="H131" i="7"/>
  <c r="H127" i="7"/>
  <c r="H115" i="7"/>
  <c r="H107" i="7"/>
  <c r="H101" i="7"/>
  <c r="H98" i="7"/>
  <c r="H91" i="7"/>
  <c r="H77" i="7"/>
  <c r="H74" i="7"/>
  <c r="H64" i="7"/>
  <c r="N229" i="7"/>
  <c r="N225" i="7"/>
  <c r="N216" i="7"/>
  <c r="N204" i="7"/>
  <c r="N201" i="7"/>
  <c r="N192" i="7"/>
  <c r="N186" i="7"/>
  <c r="N183" i="7"/>
  <c r="N169" i="7"/>
  <c r="N166" i="7"/>
  <c r="N161" i="7"/>
  <c r="N157" i="7"/>
  <c r="N153" i="7"/>
  <c r="N147" i="7"/>
  <c r="N141" i="7"/>
  <c r="N131" i="7"/>
  <c r="N127" i="7"/>
  <c r="N115" i="7"/>
  <c r="N107" i="7"/>
  <c r="N101" i="7"/>
  <c r="N98" i="7"/>
  <c r="N91" i="7"/>
  <c r="N77" i="7"/>
  <c r="N74" i="7"/>
  <c r="N64" i="7"/>
  <c r="N57" i="7"/>
  <c r="N54" i="7"/>
  <c r="N46" i="7"/>
  <c r="N43" i="7"/>
  <c r="N35" i="7"/>
  <c r="N20" i="7"/>
  <c r="N15" i="7"/>
  <c r="C107" i="7"/>
  <c r="C101" i="7"/>
  <c r="C98" i="7"/>
  <c r="C91" i="7"/>
  <c r="C77" i="7"/>
  <c r="C74" i="7"/>
  <c r="C64" i="7"/>
  <c r="C57" i="7"/>
  <c r="C54" i="7"/>
  <c r="C46" i="7"/>
  <c r="C43" i="7"/>
  <c r="C35" i="7"/>
  <c r="C20" i="7"/>
  <c r="C15" i="7"/>
  <c r="C229" i="7"/>
  <c r="C225" i="7"/>
  <c r="C216" i="7"/>
  <c r="C204" i="7"/>
  <c r="C201" i="7"/>
  <c r="C192" i="7"/>
  <c r="C186" i="7"/>
  <c r="C183" i="7"/>
  <c r="C169" i="7"/>
  <c r="C166" i="7"/>
  <c r="C161" i="7"/>
  <c r="C157" i="7"/>
  <c r="C153" i="7"/>
  <c r="C147" i="7"/>
  <c r="C141" i="7"/>
  <c r="C131" i="7"/>
  <c r="C127" i="7"/>
  <c r="C115" i="7"/>
  <c r="V237" i="2" l="1"/>
  <c r="T216" i="7"/>
  <c r="T169" i="7"/>
  <c r="E236" i="7"/>
  <c r="D236" i="7"/>
  <c r="R77" i="7"/>
  <c r="R115" i="7"/>
  <c r="V226" i="3"/>
  <c r="V237" i="3" s="1"/>
  <c r="V238" i="3"/>
  <c r="U237" i="3"/>
  <c r="T115" i="7"/>
  <c r="R35" i="7"/>
  <c r="T64" i="7"/>
  <c r="R64" i="7"/>
  <c r="T192" i="7"/>
  <c r="F107" i="7"/>
  <c r="F141" i="7"/>
  <c r="F161" i="7"/>
  <c r="F186" i="7"/>
  <c r="F216" i="7"/>
  <c r="F20" i="7"/>
  <c r="F54" i="7"/>
  <c r="F77" i="7"/>
  <c r="F115" i="7"/>
  <c r="F166" i="7"/>
  <c r="F35" i="7"/>
  <c r="F91" i="7"/>
  <c r="F98" i="7"/>
  <c r="F127" i="7"/>
  <c r="F153" i="7"/>
  <c r="F169" i="7"/>
  <c r="F201" i="7"/>
  <c r="F229" i="7"/>
  <c r="F43" i="7"/>
  <c r="F64" i="7"/>
  <c r="F147" i="7"/>
  <c r="F192" i="7"/>
  <c r="F225" i="7"/>
  <c r="F57" i="7"/>
  <c r="F101" i="7"/>
  <c r="F131" i="7"/>
  <c r="F157" i="7"/>
  <c r="F183" i="7"/>
  <c r="F204" i="7"/>
  <c r="F15" i="7"/>
  <c r="F46" i="7"/>
  <c r="F74" i="7"/>
  <c r="T238" i="7"/>
  <c r="R216" i="7"/>
  <c r="R192" i="7"/>
  <c r="R169" i="7"/>
  <c r="R183" i="7"/>
  <c r="M236" i="7"/>
  <c r="R238" i="7"/>
  <c r="N236" i="7"/>
  <c r="K236" i="7"/>
  <c r="I236" i="7"/>
  <c r="O236" i="7"/>
  <c r="J236" i="7"/>
  <c r="T204" i="7"/>
  <c r="R237" i="7"/>
  <c r="T237" i="7"/>
  <c r="H236" i="7"/>
  <c r="G236" i="7"/>
  <c r="P236" i="7"/>
  <c r="T20" i="7"/>
  <c r="T77" i="7"/>
  <c r="T107" i="7"/>
  <c r="Q236" i="7"/>
  <c r="R46" i="7"/>
  <c r="C236" i="7"/>
  <c r="L236" i="7"/>
  <c r="S236" i="7"/>
  <c r="R107" i="7"/>
  <c r="R20" i="7"/>
  <c r="T35" i="7"/>
  <c r="T183" i="7"/>
  <c r="T46" i="7"/>
  <c r="R204" i="7"/>
  <c r="F236" i="7" l="1"/>
  <c r="R236" i="7"/>
  <c r="T236" i="7"/>
</calcChain>
</file>

<file path=xl/sharedStrings.xml><?xml version="1.0" encoding="utf-8"?>
<sst xmlns="http://schemas.openxmlformats.org/spreadsheetml/2006/main" count="1398" uniqueCount="347">
  <si>
    <t>Вид охотничьих ресурсов</t>
  </si>
  <si>
    <t>Предыдущий год</t>
  </si>
  <si>
    <t>Предстоящий год</t>
  </si>
  <si>
    <t>Численность видов охотничьих ресурсов, особей</t>
  </si>
  <si>
    <t>Лимит добычи, особей</t>
  </si>
  <si>
    <t>Добыча, особей</t>
  </si>
  <si>
    <t>освоение лимита, %</t>
  </si>
  <si>
    <t>Устанавливаемый лимит добычи, особей</t>
  </si>
  <si>
    <t>Всего</t>
  </si>
  <si>
    <t>в % от численности</t>
  </si>
  <si>
    <t>в том числе для КМНС</t>
  </si>
  <si>
    <t>в том числе:</t>
  </si>
  <si>
    <t>взрослые животные (старше 1 года)</t>
  </si>
  <si>
    <t>до 1 года</t>
  </si>
  <si>
    <t>Проект квот добычи охотничьих ресурсов</t>
  </si>
  <si>
    <t>Наименование муниципальных образований (районы, округа), охотничьих угодий, иных территорий</t>
  </si>
  <si>
    <t>Численность охотничьих ресурсов, от которой устанавливалась квота (объем) добычи, особей</t>
  </si>
  <si>
    <t>Утвержденная квота добычи, особей</t>
  </si>
  <si>
    <t>Фактическая добыча, особей</t>
  </si>
  <si>
    <t>Максимально возможная квота (объем) добычи, особей</t>
  </si>
  <si>
    <t>Устанавливаемая квота добычи, особей</t>
  </si>
  <si>
    <t>в том числе</t>
  </si>
  <si>
    <t>освоение квоты, %</t>
  </si>
  <si>
    <t>самцы во время гона</t>
  </si>
  <si>
    <t>без разделения по половому признаку</t>
  </si>
  <si>
    <t>№ п/п</t>
  </si>
  <si>
    <t xml:space="preserve">Проект лимита добычи косули сибирской, лося, оленя благородного и соболя на территории Омской области, за исключением охотничьих ресурсов, находящихся на особо охраняемых природных территориях федерального значения,  </t>
  </si>
  <si>
    <t>Азовский:</t>
  </si>
  <si>
    <t>ООУ Азовского района</t>
  </si>
  <si>
    <t>ЗОУ "Азовское"</t>
  </si>
  <si>
    <t>Большереченский</t>
  </si>
  <si>
    <t>Заказник "Надеждинский"</t>
  </si>
  <si>
    <t>ООУ Большереченского района</t>
  </si>
  <si>
    <t>ЗОУ "Большереченское"</t>
  </si>
  <si>
    <t>ЗОУ "Большемурлинское"</t>
  </si>
  <si>
    <t>ЗОУ "Тинкульское"</t>
  </si>
  <si>
    <t>ЗОУ "Феникс"</t>
  </si>
  <si>
    <t>ЗОУ "Старатель" (2 района)</t>
  </si>
  <si>
    <t>ЗОУ Новологиновское</t>
  </si>
  <si>
    <t>Большеуковский</t>
  </si>
  <si>
    <t>Заказник "Заозёрный" (2 района)</t>
  </si>
  <si>
    <t>Заказник "Килейный"</t>
  </si>
  <si>
    <t>ООУ Большеуковского района</t>
  </si>
  <si>
    <t>ЗОУ "Аёв"</t>
  </si>
  <si>
    <t>ЗОУ "Уртяг"</t>
  </si>
  <si>
    <t>ЗОУ "Константиново" (3 района)</t>
  </si>
  <si>
    <t>ЗОУ Белогривское</t>
  </si>
  <si>
    <t>Горьковский</t>
  </si>
  <si>
    <t>ООУ Горьковского района</t>
  </si>
  <si>
    <t>ЗОУ "Астыровское"</t>
  </si>
  <si>
    <t>Знаменский</t>
  </si>
  <si>
    <t>ООУ Знаменского района</t>
  </si>
  <si>
    <t>ЗОУ "Еланьское"</t>
  </si>
  <si>
    <t>ЗОУ "Знаменское"</t>
  </si>
  <si>
    <t>ЗОУ "Медвежий угол"</t>
  </si>
  <si>
    <t>Исилькульский</t>
  </si>
  <si>
    <t>ООУ Исилькульского района</t>
  </si>
  <si>
    <t>ЗОУ "Медвежинское"</t>
  </si>
  <si>
    <t>Калачинский</t>
  </si>
  <si>
    <t>Заказник "Лесостепной" (2 района)</t>
  </si>
  <si>
    <t>ООУ Калачинского района</t>
  </si>
  <si>
    <t>ЗОУ "Большемитькинское"</t>
  </si>
  <si>
    <t>ЗОУ "Кабанье"</t>
  </si>
  <si>
    <t>Колосовский</t>
  </si>
  <si>
    <t>Заказник "Баировский" (3 района)</t>
  </si>
  <si>
    <t>ООУ Колосовского района</t>
  </si>
  <si>
    <t>ЗОУ "Белые Колки"</t>
  </si>
  <si>
    <t>ЗОУ "Бучарлинское"</t>
  </si>
  <si>
    <t>ЗОУ "Колосовское"</t>
  </si>
  <si>
    <t>ЗОУ "Крайчиковское"</t>
  </si>
  <si>
    <t>ЗОУ "Чердынцевское"</t>
  </si>
  <si>
    <t>ЗОУ Пичкас</t>
  </si>
  <si>
    <t>Кормиловский</t>
  </si>
  <si>
    <t>ООУ Кормиловского района</t>
  </si>
  <si>
    <t>ЗОУ "Юрьевское"</t>
  </si>
  <si>
    <t>Крутинский</t>
  </si>
  <si>
    <t>ООУ Крутинского района</t>
  </si>
  <si>
    <t>ЗОУ "Озёрное"</t>
  </si>
  <si>
    <t>ЗОУ "Крутинское"</t>
  </si>
  <si>
    <t>ЗОУ "Тенисское"</t>
  </si>
  <si>
    <t>ЗОУ Сибирский край</t>
  </si>
  <si>
    <t>Любинский</t>
  </si>
  <si>
    <t>Заказник "Лузинская дача"</t>
  </si>
  <si>
    <t>ООУ Любинского района</t>
  </si>
  <si>
    <t>ЗОУ "Большеокунёвское"</t>
  </si>
  <si>
    <t>ЗОУ "Замираловское"</t>
  </si>
  <si>
    <t>ЗОУ "Любинское"</t>
  </si>
  <si>
    <t>Марьяновский</t>
  </si>
  <si>
    <t>ООУ Марьяновского района</t>
  </si>
  <si>
    <t>ЗОУ "Марьяновское"</t>
  </si>
  <si>
    <t>Москаленский</t>
  </si>
  <si>
    <t>ООУ Москаленского района</t>
  </si>
  <si>
    <t>ЗОУ "Москаленское"</t>
  </si>
  <si>
    <t>Муромцевский</t>
  </si>
  <si>
    <t>Заказник "Аллапы"</t>
  </si>
  <si>
    <t>ООУ Муромцевского района</t>
  </si>
  <si>
    <t>ЗОУ "Муромцевское"</t>
  </si>
  <si>
    <t>ЗОУ "Таежное"</t>
  </si>
  <si>
    <t>Называевский</t>
  </si>
  <si>
    <t>Заказник "Приграничный"</t>
  </si>
  <si>
    <t>ООУ Называевского района</t>
  </si>
  <si>
    <t>ЗОУ "Бутурлинское"</t>
  </si>
  <si>
    <t>ЗОУ "Калибр"</t>
  </si>
  <si>
    <t>ЗОУ "Князево"</t>
  </si>
  <si>
    <t>ЗОУ "Покровское"</t>
  </si>
  <si>
    <t>ЗОУ "Жирновское"</t>
  </si>
  <si>
    <t>ЗОУ Хубертус</t>
  </si>
  <si>
    <t>Нижнеомский</t>
  </si>
  <si>
    <t>ООУ Нижнеомского района</t>
  </si>
  <si>
    <t>ЗОУ "Тайкульское"</t>
  </si>
  <si>
    <t>Нововаршавский</t>
  </si>
  <si>
    <t>ООУ Нововаршавского района</t>
  </si>
  <si>
    <t>ЗОУ "Богдановское"</t>
  </si>
  <si>
    <t>ЗОУ "Новоивановское"</t>
  </si>
  <si>
    <t>ЗОУ "Нововаршавское"</t>
  </si>
  <si>
    <t>Одесский</t>
  </si>
  <si>
    <t>ООУ Одесского района</t>
  </si>
  <si>
    <t>ЗОУ "Одесское"</t>
  </si>
  <si>
    <t>Оконешниковский</t>
  </si>
  <si>
    <t>Заказник "Степной" (2 района)</t>
  </si>
  <si>
    <t>ООУ Оконешниковского района</t>
  </si>
  <si>
    <t>ЗОУ "Лебяжье"</t>
  </si>
  <si>
    <t>ЗОУ "Оконешниковское"</t>
  </si>
  <si>
    <t>ЗОУ Северное</t>
  </si>
  <si>
    <t>Омский</t>
  </si>
  <si>
    <t>ЗОУ "Ачаирское"</t>
  </si>
  <si>
    <t>ЗОУ "Омское"</t>
  </si>
  <si>
    <t>Павлоградский</t>
  </si>
  <si>
    <t>ООУ Павлоградского района</t>
  </si>
  <si>
    <t>ЗОУ "Павлоградское"</t>
  </si>
  <si>
    <t>ЗОУ Краснодарское</t>
  </si>
  <si>
    <t>Полтавский</t>
  </si>
  <si>
    <t>ООУ Полтавского района</t>
  </si>
  <si>
    <t>ЗОУ "Полтавское"</t>
  </si>
  <si>
    <t>Русско-Полянский</t>
  </si>
  <si>
    <t>ООУ Русско-Полянского района</t>
  </si>
  <si>
    <t>ЗОУ "Русско-Полянское"</t>
  </si>
  <si>
    <t>Саргатский</t>
  </si>
  <si>
    <t>Заказник "Высокий Увал"</t>
  </si>
  <si>
    <t>ООУ Саргатского района</t>
  </si>
  <si>
    <t>ЗОУ "Александровское"</t>
  </si>
  <si>
    <t>ЗОУ "Интенисское"</t>
  </si>
  <si>
    <t>ЗОУ "Куртайлинское"</t>
  </si>
  <si>
    <t>ЗОУ "Нижнеиртышское"</t>
  </si>
  <si>
    <t>ЗОУ "Баженово"</t>
  </si>
  <si>
    <t>ЗОУ "Андреевское"</t>
  </si>
  <si>
    <t>Седельниковский</t>
  </si>
  <si>
    <t>ООУ Седельниковского района</t>
  </si>
  <si>
    <t>ЗОУ "Седельниковское"</t>
  </si>
  <si>
    <t>Таврический</t>
  </si>
  <si>
    <t>ООУ Таврического района</t>
  </si>
  <si>
    <t>ЗОУ "Таврическое"</t>
  </si>
  <si>
    <t>Тарский</t>
  </si>
  <si>
    <t>ООУ Тарского района</t>
  </si>
  <si>
    <t>ЗОУ "Бобровская Дача"</t>
  </si>
  <si>
    <t>ЗОУ "Сеитовское"</t>
  </si>
  <si>
    <t>ЗОУ "Тарское"</t>
  </si>
  <si>
    <t>Тевризский</t>
  </si>
  <si>
    <t>ООУ Тевризского района</t>
  </si>
  <si>
    <t>ЗОУ "Тевризское"</t>
  </si>
  <si>
    <t>Тюкалинский</t>
  </si>
  <si>
    <t>ООУ Тюкалинского района</t>
  </si>
  <si>
    <t>ЗОУ "Тюкалинское"</t>
  </si>
  <si>
    <t>ЗОУ "Хрусталинское"</t>
  </si>
  <si>
    <t>Усть-Ишимский</t>
  </si>
  <si>
    <t>ООУ Усть-Ишимского района</t>
  </si>
  <si>
    <t>ЗОУ "Усть-Ишимское"</t>
  </si>
  <si>
    <t>Черлакский</t>
  </si>
  <si>
    <t>ООУ Черлакского района</t>
  </si>
  <si>
    <t>ЗОУ "Черлакское"</t>
  </si>
  <si>
    <t>Шербакульский</t>
  </si>
  <si>
    <t>ООУ Шербакульского района</t>
  </si>
  <si>
    <t>ЗОУ "Шербакульское"</t>
  </si>
  <si>
    <t>ЗОУ "Максимовское"</t>
  </si>
  <si>
    <t>Итого</t>
  </si>
  <si>
    <r>
      <t>Субъект Российской Федерации __________</t>
    </r>
    <r>
      <rPr>
        <u/>
        <sz val="14"/>
        <color theme="1"/>
        <rFont val="Times New Roman"/>
        <family val="1"/>
        <charset val="204"/>
      </rPr>
      <t>Омская область</t>
    </r>
    <r>
      <rPr>
        <sz val="14"/>
        <color theme="1"/>
        <rFont val="Times New Roman"/>
        <family val="1"/>
        <charset val="204"/>
      </rPr>
      <t>__________________________________</t>
    </r>
  </si>
  <si>
    <t>-</t>
  </si>
  <si>
    <t xml:space="preserve">ООУ Омского района </t>
  </si>
  <si>
    <r>
      <t>Вид охотничьих ресурсов ___</t>
    </r>
    <r>
      <rPr>
        <u/>
        <sz val="14"/>
        <color theme="1"/>
        <rFont val="Times New Roman"/>
        <family val="1"/>
        <charset val="204"/>
      </rPr>
      <t>Соболь</t>
    </r>
    <r>
      <rPr>
        <sz val="14"/>
        <color theme="1"/>
        <rFont val="Times New Roman"/>
        <family val="1"/>
        <charset val="204"/>
      </rPr>
      <t>__________________________________________________</t>
    </r>
  </si>
  <si>
    <t>Вид охотничьих ресурсов ___Олень благородный__________________________________________________</t>
  </si>
  <si>
    <r>
      <t>Вид охотничьих ресурсов ___</t>
    </r>
    <r>
      <rPr>
        <u/>
        <sz val="14"/>
        <color theme="1"/>
        <rFont val="Times New Roman"/>
        <family val="1"/>
        <charset val="204"/>
      </rPr>
      <t>Лось</t>
    </r>
    <r>
      <rPr>
        <sz val="14"/>
        <color theme="1"/>
        <rFont val="Times New Roman"/>
        <family val="1"/>
        <charset val="204"/>
      </rPr>
      <t>__________________________________________________</t>
    </r>
  </si>
  <si>
    <r>
      <t>Вид охотничьих ресурсов ___</t>
    </r>
    <r>
      <rPr>
        <u/>
        <sz val="14"/>
        <color theme="1"/>
        <rFont val="Times New Roman"/>
        <family val="1"/>
        <charset val="204"/>
      </rPr>
      <t>Косуля сибирская</t>
    </r>
    <r>
      <rPr>
        <sz val="14"/>
        <color theme="1"/>
        <rFont val="Times New Roman"/>
        <family val="1"/>
        <charset val="204"/>
      </rPr>
      <t>__________________________________________________</t>
    </r>
  </si>
  <si>
    <t>Косуля сибирская</t>
  </si>
  <si>
    <t>Лось</t>
  </si>
  <si>
    <t>Олень благородный</t>
  </si>
  <si>
    <t>Соболь</t>
  </si>
  <si>
    <t>ЗОУ "Гарантия"</t>
  </si>
  <si>
    <t>зоу Охотбаза нефтезавод</t>
  </si>
  <si>
    <t>ЗОУ "Белые Колки-Азановское"</t>
  </si>
  <si>
    <t>ЗОУ "Ильинское"</t>
  </si>
  <si>
    <t>ЗОУ Просторы</t>
  </si>
  <si>
    <t>ЗОУ "Поречье"</t>
  </si>
  <si>
    <t>ЗОУ Бутинское</t>
  </si>
  <si>
    <t>ЗОУ "КФХ Бригерт"</t>
  </si>
  <si>
    <t>ЗОУ Три Брата</t>
  </si>
  <si>
    <t>ЗОУ Заречное</t>
  </si>
  <si>
    <t>ЗОУ "Беспаловское</t>
  </si>
  <si>
    <t>ЗОУ 13-й Кордон</t>
  </si>
  <si>
    <t>ЗОУ "Тиисовское"</t>
  </si>
  <si>
    <t>ЗОУ "Богородское"</t>
  </si>
  <si>
    <t>ЗОУ Удачное</t>
  </si>
  <si>
    <t>ЗОУ Кайлинское</t>
  </si>
  <si>
    <t>ЗОУ Ишимское</t>
  </si>
  <si>
    <t xml:space="preserve">ЗОУ "Южно-Подольское" </t>
  </si>
  <si>
    <t>2021 г.</t>
  </si>
  <si>
    <t>ООУ</t>
  </si>
  <si>
    <t>ЗОУ</t>
  </si>
  <si>
    <t>заказники</t>
  </si>
  <si>
    <t>Заказники</t>
  </si>
  <si>
    <t>ЗАКАЗНИКИ</t>
  </si>
  <si>
    <t>ВСЕГО</t>
  </si>
  <si>
    <t>ПО</t>
  </si>
  <si>
    <t>РАЙОНУ</t>
  </si>
  <si>
    <t>наименование уполномоченного органа субъекта Российской Федерации</t>
  </si>
  <si>
    <t>подпись</t>
  </si>
  <si>
    <t>расшифровка подписи</t>
  </si>
  <si>
    <t>Палагута С.А.</t>
  </si>
  <si>
    <r>
      <t>Субъект Российской Федерации ___</t>
    </r>
    <r>
      <rPr>
        <u/>
        <sz val="14"/>
        <color theme="1"/>
        <rFont val="Times New Roman"/>
        <family val="1"/>
        <charset val="204"/>
      </rPr>
      <t>Омская область</t>
    </r>
    <r>
      <rPr>
        <sz val="14"/>
        <color theme="1"/>
        <rFont val="Times New Roman"/>
        <family val="1"/>
        <charset val="204"/>
      </rPr>
      <t>__________________________________________________________________</t>
    </r>
  </si>
  <si>
    <t>Участок 1-1</t>
  </si>
  <si>
    <t>Участок 1-2</t>
  </si>
  <si>
    <t>Участок 2-1</t>
  </si>
  <si>
    <t>Участок 2-2</t>
  </si>
  <si>
    <t>Участок 2-3</t>
  </si>
  <si>
    <t>Участок 2-4</t>
  </si>
  <si>
    <t xml:space="preserve">ЗОУ "Охотбаза нефтезавод" </t>
  </si>
  <si>
    <t xml:space="preserve">ЗОУ "Старатель" </t>
  </si>
  <si>
    <t>Участок 3-1</t>
  </si>
  <si>
    <t>Участок 3-2</t>
  </si>
  <si>
    <t>Участок 5-1</t>
  </si>
  <si>
    <t>Участок 5-2</t>
  </si>
  <si>
    <t>Участок 5-3</t>
  </si>
  <si>
    <t>Участок 7-1</t>
  </si>
  <si>
    <t>Участок 7-2</t>
  </si>
  <si>
    <t xml:space="preserve">Заказник "Лесостепной" </t>
  </si>
  <si>
    <t xml:space="preserve">Заказник "Баировский" </t>
  </si>
  <si>
    <t>Участок 10-1</t>
  </si>
  <si>
    <t>Участок 10-2</t>
  </si>
  <si>
    <t>Участок 10-3</t>
  </si>
  <si>
    <t>Участок 10-4</t>
  </si>
  <si>
    <t>Участок 10-5</t>
  </si>
  <si>
    <t>Участок 10-6</t>
  </si>
  <si>
    <t xml:space="preserve">Заказник "Заозёрный" </t>
  </si>
  <si>
    <t>Участок 13-1</t>
  </si>
  <si>
    <t>Участок 13-2</t>
  </si>
  <si>
    <t>Участок 13-3</t>
  </si>
  <si>
    <t>Участок 14-1</t>
  </si>
  <si>
    <t>Участок 14-2</t>
  </si>
  <si>
    <t>Участок 15-1</t>
  </si>
  <si>
    <t>Участок 15-2</t>
  </si>
  <si>
    <t>Участок 17-1</t>
  </si>
  <si>
    <t>Участок 17-2</t>
  </si>
  <si>
    <t>Участок 17-3</t>
  </si>
  <si>
    <t>Участок 18-1</t>
  </si>
  <si>
    <t>Участок 18-2</t>
  </si>
  <si>
    <t>Участок 18-3</t>
  </si>
  <si>
    <t xml:space="preserve">Заказник "Степной" </t>
  </si>
  <si>
    <t>Участок 22-1</t>
  </si>
  <si>
    <t>Участок 22-2</t>
  </si>
  <si>
    <t>Участок 24-1</t>
  </si>
  <si>
    <t>Участок 24-2</t>
  </si>
  <si>
    <t>Участок 24-3</t>
  </si>
  <si>
    <t>Участок 24-4</t>
  </si>
  <si>
    <t>Участок 26-1</t>
  </si>
  <si>
    <t>Участок 26-2</t>
  </si>
  <si>
    <t>Участок 27-1</t>
  </si>
  <si>
    <t>Участок 27-2</t>
  </si>
  <si>
    <t>Участок 27-3</t>
  </si>
  <si>
    <t>Участок 29-1</t>
  </si>
  <si>
    <t>Участок 29-2</t>
  </si>
  <si>
    <t>Участок 29-3</t>
  </si>
  <si>
    <t>Участок 29-4</t>
  </si>
  <si>
    <t>Участок 29-5</t>
  </si>
  <si>
    <t xml:space="preserve">ЗОУ "Константиново" </t>
  </si>
  <si>
    <t>Участок 30-1</t>
  </si>
  <si>
    <t>Участок 30-2</t>
  </si>
  <si>
    <t>Участок 30-3</t>
  </si>
  <si>
    <t>Участок 32-1</t>
  </si>
  <si>
    <t>Участок 32-2</t>
  </si>
  <si>
    <t>Участок 32-3</t>
  </si>
  <si>
    <r>
      <t>Вид охотничьих ресурсов ___</t>
    </r>
    <r>
      <rPr>
        <u/>
        <sz val="14"/>
        <color theme="1"/>
        <rFont val="Times New Roman"/>
        <family val="1"/>
        <charset val="204"/>
      </rPr>
      <t>Рысь</t>
    </r>
    <r>
      <rPr>
        <sz val="14"/>
        <color theme="1"/>
        <rFont val="Times New Roman"/>
        <family val="1"/>
        <charset val="204"/>
      </rPr>
      <t>__________________________________________________</t>
    </r>
  </si>
  <si>
    <t>Учатсок 27-1</t>
  </si>
  <si>
    <t>участок 17-2</t>
  </si>
  <si>
    <t>Учаток 30-1</t>
  </si>
  <si>
    <t>ЗОУ "Пичкас"</t>
  </si>
  <si>
    <t>ЗОУ "Новологиновское"</t>
  </si>
  <si>
    <t>ЗОУ "Белогривское"</t>
  </si>
  <si>
    <t>ЗОУ "Просторы"</t>
  </si>
  <si>
    <t>ЗОУ "Хубертус"</t>
  </si>
  <si>
    <t>ЗОУ "Бутинское"</t>
  </si>
  <si>
    <t>ЗОУ "Три Брата"</t>
  </si>
  <si>
    <t>ЗОУ "Заречное"</t>
  </si>
  <si>
    <t>ЗОУ "Северное"</t>
  </si>
  <si>
    <t>ЗОУ "Краснодарское"</t>
  </si>
  <si>
    <t>ЗОУ "13-й Кордон"</t>
  </si>
  <si>
    <t>ЗОУ "Удачное"</t>
  </si>
  <si>
    <t>ЗОУ "Кайлинское"</t>
  </si>
  <si>
    <t>ЗОУ "Ишимское"</t>
  </si>
  <si>
    <t>2022 г.</t>
  </si>
  <si>
    <t>на период с 1 августа 2022 г. по 1 августа 2023 г.</t>
  </si>
  <si>
    <t>Заказник "Лесостепной"</t>
  </si>
  <si>
    <t>Заказник "Степной"</t>
  </si>
  <si>
    <t>ЗОУ "Охотбаза нефтезавод"</t>
  </si>
  <si>
    <t>ЗОУ "Сибирский край"</t>
  </si>
  <si>
    <t>ЗОУ "Старатель"</t>
  </si>
  <si>
    <t>Заказник "Баировский"</t>
  </si>
  <si>
    <t>ЗОУ "Константиново"</t>
  </si>
  <si>
    <t>в период с 1 августа 2022 года до 1 августа 2023 года</t>
  </si>
  <si>
    <t>Рысь</t>
  </si>
  <si>
    <t>Азовский</t>
  </si>
  <si>
    <t>ООУ Азовского района в т.ч.</t>
  </si>
  <si>
    <t>ООУ Большереченского района в т.ч.</t>
  </si>
  <si>
    <t>ООУ Большеуковского района в т.ч.</t>
  </si>
  <si>
    <t>ООУ Знаменского района в т.ч.</t>
  </si>
  <si>
    <t>ООУ Калачинского района в т.ч.</t>
  </si>
  <si>
    <t>ООУ Крутинского района в т.ч.</t>
  </si>
  <si>
    <t>ООУ Москаленского района в т.ч.</t>
  </si>
  <si>
    <t>ООУ Муромцевского района в т.ч.</t>
  </si>
  <si>
    <t>ООУ Называевского района в т.ч.</t>
  </si>
  <si>
    <t>ООУ Нововаршавского района в т.ч.</t>
  </si>
  <si>
    <t>ООУ Одесского района в т .ч.</t>
  </si>
  <si>
    <t>ООУ Полтавского района в т.ч.</t>
  </si>
  <si>
    <t>ООУ Саргатского района в т.ч.</t>
  </si>
  <si>
    <t>ООУ Таврического района в т.ч.</t>
  </si>
  <si>
    <t>ООУ Тарского района в т.ч.</t>
  </si>
  <si>
    <t>ООУ Тюкалинского района в т.ч.</t>
  </si>
  <si>
    <t>ООУ Усть-Ишимского района в т.ч.</t>
  </si>
  <si>
    <t>ООУ Шербакульского района в т.ч.</t>
  </si>
  <si>
    <t>ООУ Одесского района в т.ч.</t>
  </si>
  <si>
    <t>ООУ Большеуковского района  в т.ч.</t>
  </si>
  <si>
    <t>ООУ Знаменского района  в т.ч.</t>
  </si>
  <si>
    <t>ООУ Калачинского района  в т.ч.</t>
  </si>
  <si>
    <t>ООУ Крутинского района  в т.ч.</t>
  </si>
  <si>
    <t>ООУ Москаленского района  в т.ч.</t>
  </si>
  <si>
    <t>ООУ Муромцевского района  в т.ч.</t>
  </si>
  <si>
    <t>ООУ Называевского района  в т.ч.</t>
  </si>
  <si>
    <t>ООУ Нововаршавского района  в т.ч.</t>
  </si>
  <si>
    <t>ООУ Одесского района  в т.ч.</t>
  </si>
  <si>
    <t>ООУ Полтавского района  в т.ч.</t>
  </si>
  <si>
    <t>ООУ Саргатского района  в т.ч.</t>
  </si>
  <si>
    <t>ООУ Таврического района  в т.ч.</t>
  </si>
  <si>
    <t>ООУ Тарского района  в т.ч.</t>
  </si>
  <si>
    <t>ООУ Тюкалинского района  в т.ч.</t>
  </si>
  <si>
    <t>ООУ Усть-Ишимского района  в т.ч.</t>
  </si>
  <si>
    <t>ООУ Шербакульского района  в т.ч.</t>
  </si>
  <si>
    <t>Плотность населения охотничьих ресурсов (ос./1000 га)</t>
  </si>
  <si>
    <t>Площадь исследуемой территории, тыс. га</t>
  </si>
  <si>
    <t>Численность охотничьих ресурсов, особей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</si>
</sst>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"/>
    <numFmt numFmtId="166" formatCode="#,##0.000"/>
  </numFmts>
  <fonts count="1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u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000000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0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3" borderId="0" xfId="0" applyFill="1"/>
    <xf numFmtId="0" fontId="2" fillId="3" borderId="0" xfId="0" applyFont="1" applyFill="1" applyAlignment="1">
      <alignment horizontal="justify" vertical="center"/>
    </xf>
    <xf numFmtId="0" fontId="3" fillId="3" borderId="0" xfId="0" applyFont="1" applyFill="1"/>
    <xf numFmtId="0" fontId="1" fillId="3" borderId="13" xfId="0" applyFont="1" applyFill="1" applyBorder="1" applyAlignment="1">
      <alignment horizontal="center" vertical="center" textRotation="90" wrapText="1"/>
    </xf>
    <xf numFmtId="0" fontId="6" fillId="3" borderId="11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wrapText="1"/>
    </xf>
    <xf numFmtId="0" fontId="2" fillId="3" borderId="11" xfId="0" applyFont="1" applyFill="1" applyBorder="1" applyAlignment="1">
      <alignment horizontal="left" vertical="center" wrapText="1"/>
    </xf>
    <xf numFmtId="2" fontId="2" fillId="3" borderId="11" xfId="0" applyNumberFormat="1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2" fillId="3" borderId="0" xfId="0" applyFont="1" applyFill="1"/>
    <xf numFmtId="0" fontId="5" fillId="3" borderId="11" xfId="0" applyFont="1" applyFill="1" applyBorder="1" applyAlignment="1">
      <alignment horizontal="left" vertical="center" wrapText="1"/>
    </xf>
    <xf numFmtId="0" fontId="5" fillId="3" borderId="0" xfId="0" applyFont="1" applyFill="1"/>
    <xf numFmtId="0" fontId="3" fillId="3" borderId="0" xfId="0" applyFont="1" applyFill="1" applyAlignment="1">
      <alignment horizontal="center"/>
    </xf>
    <xf numFmtId="2" fontId="3" fillId="3" borderId="0" xfId="0" applyNumberFormat="1" applyFont="1" applyFill="1" applyAlignment="1">
      <alignment horizontal="center"/>
    </xf>
    <xf numFmtId="0" fontId="2" fillId="3" borderId="6" xfId="0" applyFont="1" applyFill="1" applyBorder="1" applyAlignment="1">
      <alignment horizontal="center" vertical="center" textRotation="90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3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0" xfId="0" applyFill="1"/>
    <xf numFmtId="0" fontId="0" fillId="5" borderId="0" xfId="0" applyFill="1"/>
    <xf numFmtId="0" fontId="6" fillId="5" borderId="11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/>
    </xf>
    <xf numFmtId="2" fontId="6" fillId="5" borderId="11" xfId="0" applyNumberFormat="1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wrapText="1"/>
    </xf>
    <xf numFmtId="0" fontId="2" fillId="5" borderId="11" xfId="0" applyFont="1" applyFill="1" applyBorder="1" applyAlignment="1">
      <alignment horizontal="left" vertical="center" wrapText="1"/>
    </xf>
    <xf numFmtId="165" fontId="5" fillId="5" borderId="11" xfId="0" applyNumberFormat="1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/>
    </xf>
    <xf numFmtId="2" fontId="2" fillId="5" borderId="11" xfId="0" applyNumberFormat="1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0" xfId="0" applyFont="1" applyFill="1"/>
    <xf numFmtId="0" fontId="6" fillId="5" borderId="11" xfId="0" applyFont="1" applyFill="1" applyBorder="1" applyAlignment="1">
      <alignment horizontal="center" wrapText="1"/>
    </xf>
    <xf numFmtId="0" fontId="5" fillId="5" borderId="11" xfId="0" applyFont="1" applyFill="1" applyBorder="1" applyAlignment="1">
      <alignment horizontal="left" vertical="center" wrapText="1"/>
    </xf>
    <xf numFmtId="0" fontId="5" fillId="5" borderId="11" xfId="0" applyFont="1" applyFill="1" applyBorder="1" applyAlignment="1">
      <alignment horizontal="left" vertical="center"/>
    </xf>
    <xf numFmtId="0" fontId="2" fillId="6" borderId="0" xfId="0" applyFont="1" applyFill="1"/>
    <xf numFmtId="0" fontId="2" fillId="7" borderId="0" xfId="0" applyNumberFormat="1" applyFont="1" applyFill="1"/>
    <xf numFmtId="0" fontId="2" fillId="7" borderId="0" xfId="0" applyFont="1" applyFill="1"/>
    <xf numFmtId="0" fontId="2" fillId="7" borderId="11" xfId="0" applyFont="1" applyFill="1" applyBorder="1" applyAlignment="1">
      <alignment horizontal="left" vertical="center" wrapText="1"/>
    </xf>
    <xf numFmtId="165" fontId="5" fillId="7" borderId="11" xfId="0" applyNumberFormat="1" applyFont="1" applyFill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/>
    </xf>
    <xf numFmtId="2" fontId="2" fillId="7" borderId="11" xfId="0" applyNumberFormat="1" applyFont="1" applyFill="1" applyBorder="1" applyAlignment="1">
      <alignment horizontal="center" vertical="center" wrapText="1"/>
    </xf>
    <xf numFmtId="0" fontId="2" fillId="7" borderId="11" xfId="0" applyFont="1" applyFill="1" applyBorder="1" applyAlignment="1">
      <alignment horizontal="center" vertical="center" wrapText="1"/>
    </xf>
    <xf numFmtId="1" fontId="2" fillId="7" borderId="11" xfId="0" applyNumberFormat="1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left" vertical="center" wrapText="1"/>
    </xf>
    <xf numFmtId="0" fontId="5" fillId="7" borderId="11" xfId="0" applyFont="1" applyFill="1" applyBorder="1" applyAlignment="1">
      <alignment horizontal="left" vertical="center"/>
    </xf>
    <xf numFmtId="1" fontId="5" fillId="7" borderId="11" xfId="0" applyNumberFormat="1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1" fontId="6" fillId="7" borderId="11" xfId="0" applyNumberFormat="1" applyFont="1" applyFill="1" applyBorder="1" applyAlignment="1">
      <alignment horizontal="center" vertical="center"/>
    </xf>
    <xf numFmtId="0" fontId="8" fillId="7" borderId="11" xfId="0" applyFont="1" applyFill="1" applyBorder="1"/>
    <xf numFmtId="0" fontId="8" fillId="7" borderId="0" xfId="0" applyFont="1" applyFill="1" applyBorder="1"/>
    <xf numFmtId="0" fontId="0" fillId="6" borderId="0" xfId="0" applyFill="1"/>
    <xf numFmtId="0" fontId="6" fillId="6" borderId="11" xfId="0" applyFont="1" applyFill="1" applyBorder="1" applyAlignment="1">
      <alignment horizontal="center" vertical="center"/>
    </xf>
    <xf numFmtId="1" fontId="6" fillId="6" borderId="11" xfId="0" applyNumberFormat="1" applyFont="1" applyFill="1" applyBorder="1" applyAlignment="1">
      <alignment horizontal="center" vertical="center"/>
    </xf>
    <xf numFmtId="0" fontId="8" fillId="6" borderId="0" xfId="0" applyFont="1" applyFill="1" applyBorder="1"/>
    <xf numFmtId="2" fontId="2" fillId="5" borderId="11" xfId="0" applyNumberFormat="1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164" fontId="2" fillId="5" borderId="11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wrapText="1"/>
    </xf>
    <xf numFmtId="2" fontId="2" fillId="7" borderId="11" xfId="0" applyNumberFormat="1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164" fontId="2" fillId="7" borderId="11" xfId="0" applyNumberFormat="1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wrapText="1"/>
    </xf>
    <xf numFmtId="0" fontId="6" fillId="7" borderId="0" xfId="0" applyFont="1" applyFill="1"/>
    <xf numFmtId="0" fontId="0" fillId="7" borderId="0" xfId="0" applyFill="1"/>
    <xf numFmtId="0" fontId="7" fillId="7" borderId="11" xfId="0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 wrapText="1"/>
    </xf>
    <xf numFmtId="4" fontId="7" fillId="6" borderId="11" xfId="0" applyNumberFormat="1" applyFont="1" applyFill="1" applyBorder="1" applyAlignment="1">
      <alignment horizontal="center" vertical="center" wrapText="1"/>
    </xf>
    <xf numFmtId="1" fontId="7" fillId="6" borderId="11" xfId="0" applyNumberFormat="1" applyFont="1" applyFill="1" applyBorder="1" applyAlignment="1">
      <alignment horizontal="center" vertical="center"/>
    </xf>
    <xf numFmtId="2" fontId="6" fillId="6" borderId="11" xfId="0" applyNumberFormat="1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wrapText="1"/>
    </xf>
    <xf numFmtId="0" fontId="5" fillId="6" borderId="11" xfId="0" applyFont="1" applyFill="1" applyBorder="1" applyAlignment="1">
      <alignment horizontal="left" vertical="center"/>
    </xf>
    <xf numFmtId="165" fontId="5" fillId="6" borderId="11" xfId="0" applyNumberFormat="1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/>
    </xf>
    <xf numFmtId="2" fontId="2" fillId="6" borderId="11" xfId="0" applyNumberFormat="1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wrapText="1"/>
    </xf>
    <xf numFmtId="0" fontId="2" fillId="6" borderId="11" xfId="0" applyFont="1" applyFill="1" applyBorder="1" applyAlignment="1">
      <alignment horizontal="left" vertical="center" wrapText="1"/>
    </xf>
    <xf numFmtId="2" fontId="2" fillId="6" borderId="11" xfId="0" applyNumberFormat="1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164" fontId="2" fillId="6" borderId="11" xfId="0" applyNumberFormat="1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left" vertical="center" wrapText="1"/>
    </xf>
    <xf numFmtId="0" fontId="6" fillId="6" borderId="0" xfId="0" applyFont="1" applyFill="1"/>
    <xf numFmtId="0" fontId="7" fillId="6" borderId="0" xfId="0" applyFont="1" applyFill="1"/>
    <xf numFmtId="1" fontId="5" fillId="6" borderId="11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horizontal="justify" vertical="center"/>
    </xf>
    <xf numFmtId="0" fontId="9" fillId="0" borderId="0" xfId="0" applyFont="1"/>
    <xf numFmtId="0" fontId="5" fillId="6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2" fontId="5" fillId="6" borderId="11" xfId="0" applyNumberFormat="1" applyFont="1" applyFill="1" applyBorder="1" applyAlignment="1">
      <alignment horizontal="center" vertical="center" wrapText="1"/>
    </xf>
    <xf numFmtId="0" fontId="0" fillId="6" borderId="11" xfId="0" applyFill="1" applyBorder="1"/>
    <xf numFmtId="0" fontId="0" fillId="5" borderId="11" xfId="0" applyFill="1" applyBorder="1"/>
    <xf numFmtId="0" fontId="6" fillId="3" borderId="1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 textRotation="90" wrapText="1"/>
    </xf>
    <xf numFmtId="0" fontId="1" fillId="3" borderId="10" xfId="0" applyFont="1" applyFill="1" applyBorder="1" applyAlignment="1">
      <alignment horizontal="center" vertical="center" textRotation="90" wrapText="1"/>
    </xf>
    <xf numFmtId="0" fontId="1" fillId="3" borderId="12" xfId="0" applyFont="1" applyFill="1" applyBorder="1" applyAlignment="1">
      <alignment horizontal="center" vertical="center" textRotation="90" wrapText="1"/>
    </xf>
    <xf numFmtId="2" fontId="6" fillId="7" borderId="11" xfId="0" applyNumberFormat="1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left" vertical="center"/>
    </xf>
    <xf numFmtId="165" fontId="5" fillId="3" borderId="11" xfId="0" applyNumberFormat="1" applyFont="1" applyFill="1" applyBorder="1" applyAlignment="1">
      <alignment horizontal="center" vertical="center"/>
    </xf>
    <xf numFmtId="2" fontId="2" fillId="7" borderId="15" xfId="0" applyNumberFormat="1" applyFont="1" applyFill="1" applyBorder="1" applyAlignment="1">
      <alignment horizontal="center" vertical="center"/>
    </xf>
    <xf numFmtId="2" fontId="2" fillId="6" borderId="15" xfId="0" applyNumberFormat="1" applyFont="1" applyFill="1" applyBorder="1" applyAlignment="1">
      <alignment horizontal="center" vertical="center"/>
    </xf>
    <xf numFmtId="2" fontId="2" fillId="5" borderId="15" xfId="0" applyNumberFormat="1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1" fillId="0" borderId="0" xfId="0" applyFont="1"/>
    <xf numFmtId="0" fontId="11" fillId="0" borderId="35" xfId="0" applyFont="1" applyBorder="1"/>
    <xf numFmtId="0" fontId="12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2" fontId="2" fillId="0" borderId="14" xfId="0" applyNumberFormat="1" applyFont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2" fillId="0" borderId="11" xfId="0" applyFont="1" applyFill="1" applyBorder="1" applyAlignment="1">
      <alignment horizontal="center" vertical="center"/>
    </xf>
    <xf numFmtId="2" fontId="2" fillId="0" borderId="11" xfId="0" applyNumberFormat="1" applyFont="1" applyBorder="1" applyAlignment="1">
      <alignment horizontal="center" vertical="center" wrapText="1"/>
    </xf>
    <xf numFmtId="1" fontId="5" fillId="3" borderId="11" xfId="0" applyNumberFormat="1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2" fillId="0" borderId="11" xfId="0" applyFont="1" applyBorder="1"/>
    <xf numFmtId="2" fontId="2" fillId="0" borderId="11" xfId="0" applyNumberFormat="1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/>
    <xf numFmtId="0" fontId="2" fillId="0" borderId="35" xfId="0" applyFont="1" applyBorder="1"/>
    <xf numFmtId="0" fontId="13" fillId="0" borderId="0" xfId="0" applyFont="1"/>
    <xf numFmtId="0" fontId="13" fillId="0" borderId="0" xfId="0" applyFont="1" applyAlignment="1">
      <alignment horizontal="center" vertical="top"/>
    </xf>
    <xf numFmtId="0" fontId="2" fillId="0" borderId="35" xfId="0" applyFont="1" applyBorder="1" applyAlignment="1">
      <alignment horizontal="center"/>
    </xf>
    <xf numFmtId="0" fontId="12" fillId="0" borderId="0" xfId="0" applyFont="1" applyBorder="1" applyAlignment="1">
      <alignment horizontal="center" vertical="top"/>
    </xf>
    <xf numFmtId="0" fontId="0" fillId="3" borderId="0" xfId="0" applyFill="1" applyAlignment="1">
      <alignment horizontal="center"/>
    </xf>
    <xf numFmtId="0" fontId="5" fillId="0" borderId="14" xfId="0" applyFont="1" applyFill="1" applyBorder="1" applyAlignment="1">
      <alignment horizontal="center" vertical="center" wrapText="1"/>
    </xf>
    <xf numFmtId="1" fontId="5" fillId="0" borderId="14" xfId="0" applyNumberFormat="1" applyFont="1" applyFill="1" applyBorder="1" applyAlignment="1">
      <alignment horizontal="center" vertical="center" wrapText="1"/>
    </xf>
    <xf numFmtId="0" fontId="6" fillId="8" borderId="11" xfId="0" applyFont="1" applyFill="1" applyBorder="1" applyAlignment="1">
      <alignment horizontal="center" wrapText="1"/>
    </xf>
    <xf numFmtId="0" fontId="6" fillId="8" borderId="11" xfId="0" applyFont="1" applyFill="1" applyBorder="1" applyAlignment="1">
      <alignment horizontal="left" vertical="center" wrapText="1"/>
    </xf>
    <xf numFmtId="165" fontId="6" fillId="8" borderId="11" xfId="0" applyNumberFormat="1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0" fontId="7" fillId="9" borderId="11" xfId="0" applyFont="1" applyFill="1" applyBorder="1" applyAlignment="1">
      <alignment horizontal="center" vertical="center"/>
    </xf>
    <xf numFmtId="2" fontId="6" fillId="8" borderId="11" xfId="0" applyNumberFormat="1" applyFont="1" applyFill="1" applyBorder="1" applyAlignment="1">
      <alignment horizontal="center" vertical="center" wrapText="1"/>
    </xf>
    <xf numFmtId="0" fontId="6" fillId="8" borderId="11" xfId="0" applyFont="1" applyFill="1" applyBorder="1" applyAlignment="1">
      <alignment horizontal="center" vertical="center" wrapText="1"/>
    </xf>
    <xf numFmtId="2" fontId="2" fillId="8" borderId="11" xfId="0" applyNumberFormat="1" applyFont="1" applyFill="1" applyBorder="1" applyAlignment="1">
      <alignment horizontal="center" vertical="center" wrapText="1"/>
    </xf>
    <xf numFmtId="1" fontId="6" fillId="8" borderId="11" xfId="0" applyNumberFormat="1" applyFont="1" applyFill="1" applyBorder="1" applyAlignment="1">
      <alignment horizontal="center" vertical="center" wrapText="1"/>
    </xf>
    <xf numFmtId="0" fontId="6" fillId="8" borderId="0" xfId="0" applyFont="1" applyFill="1"/>
    <xf numFmtId="0" fontId="2" fillId="8" borderId="11" xfId="0" applyNumberFormat="1" applyFont="1" applyFill="1" applyBorder="1" applyAlignment="1">
      <alignment horizontal="center" wrapText="1"/>
    </xf>
    <xf numFmtId="0" fontId="7" fillId="8" borderId="11" xfId="0" applyFont="1" applyFill="1" applyBorder="1" applyAlignment="1">
      <alignment horizontal="left" vertical="center" wrapText="1"/>
    </xf>
    <xf numFmtId="165" fontId="7" fillId="8" borderId="11" xfId="0" applyNumberFormat="1" applyFont="1" applyFill="1" applyBorder="1" applyAlignment="1">
      <alignment horizontal="center" vertical="center" wrapText="1"/>
    </xf>
    <xf numFmtId="0" fontId="8" fillId="8" borderId="0" xfId="0" applyFont="1" applyFill="1"/>
    <xf numFmtId="0" fontId="2" fillId="8" borderId="11" xfId="0" applyFont="1" applyFill="1" applyBorder="1" applyAlignment="1">
      <alignment horizontal="center" wrapText="1"/>
    </xf>
    <xf numFmtId="4" fontId="6" fillId="8" borderId="11" xfId="0" applyNumberFormat="1" applyFont="1" applyFill="1" applyBorder="1" applyAlignment="1">
      <alignment horizontal="center" vertical="center" wrapText="1"/>
    </xf>
    <xf numFmtId="0" fontId="7" fillId="8" borderId="16" xfId="0" applyFont="1" applyFill="1" applyBorder="1" applyAlignment="1">
      <alignment wrapText="1"/>
    </xf>
    <xf numFmtId="4" fontId="7" fillId="8" borderId="11" xfId="0" applyNumberFormat="1" applyFont="1" applyFill="1" applyBorder="1" applyAlignment="1">
      <alignment horizontal="center" vertical="center" wrapText="1"/>
    </xf>
    <xf numFmtId="1" fontId="7" fillId="8" borderId="16" xfId="0" applyNumberFormat="1" applyFont="1" applyFill="1" applyBorder="1" applyAlignment="1">
      <alignment horizontal="center" vertical="center" wrapText="1"/>
    </xf>
    <xf numFmtId="0" fontId="7" fillId="8" borderId="16" xfId="0" applyFont="1" applyFill="1" applyBorder="1" applyAlignment="1">
      <alignment horizontal="center" vertical="center" wrapText="1"/>
    </xf>
    <xf numFmtId="0" fontId="7" fillId="8" borderId="0" xfId="0" applyFont="1" applyFill="1"/>
    <xf numFmtId="0" fontId="7" fillId="8" borderId="11" xfId="0" applyNumberFormat="1" applyFont="1" applyFill="1" applyBorder="1" applyAlignment="1">
      <alignment horizontal="center" vertical="center" wrapText="1"/>
    </xf>
    <xf numFmtId="0" fontId="6" fillId="8" borderId="11" xfId="0" applyNumberFormat="1" applyFont="1" applyFill="1" applyBorder="1" applyAlignment="1">
      <alignment horizontal="center" vertical="center" wrapText="1"/>
    </xf>
    <xf numFmtId="2" fontId="7" fillId="8" borderId="11" xfId="0" applyNumberFormat="1" applyFont="1" applyFill="1" applyBorder="1" applyAlignment="1">
      <alignment horizontal="center" vertical="center" wrapText="1"/>
    </xf>
    <xf numFmtId="2" fontId="7" fillId="7" borderId="11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0" fillId="7" borderId="11" xfId="0" applyFill="1" applyBorder="1"/>
    <xf numFmtId="0" fontId="2" fillId="7" borderId="11" xfId="0" applyNumberFormat="1" applyFont="1" applyFill="1" applyBorder="1" applyAlignment="1">
      <alignment horizontal="center" wrapText="1"/>
    </xf>
    <xf numFmtId="2" fontId="7" fillId="6" borderId="11" xfId="0" applyNumberFormat="1" applyFont="1" applyFill="1" applyBorder="1" applyAlignment="1">
      <alignment horizontal="center" vertical="center" wrapText="1"/>
    </xf>
    <xf numFmtId="0" fontId="2" fillId="6" borderId="11" xfId="0" applyNumberFormat="1" applyFont="1" applyFill="1" applyBorder="1" applyAlignment="1">
      <alignment horizontal="center" wrapText="1"/>
    </xf>
    <xf numFmtId="2" fontId="5" fillId="7" borderId="11" xfId="0" applyNumberFormat="1" applyFont="1" applyFill="1" applyBorder="1" applyAlignment="1">
      <alignment horizontal="center" vertical="center" wrapText="1"/>
    </xf>
    <xf numFmtId="2" fontId="7" fillId="5" borderId="11" xfId="0" applyNumberFormat="1" applyFont="1" applyFill="1" applyBorder="1" applyAlignment="1">
      <alignment horizontal="center" vertical="center" wrapText="1"/>
    </xf>
    <xf numFmtId="0" fontId="2" fillId="5" borderId="11" xfId="0" applyNumberFormat="1" applyFont="1" applyFill="1" applyBorder="1" applyAlignment="1">
      <alignment horizontal="center" wrapText="1"/>
    </xf>
    <xf numFmtId="0" fontId="0" fillId="2" borderId="0" xfId="0" applyFill="1" applyAlignment="1">
      <alignment horizontal="center"/>
    </xf>
    <xf numFmtId="0" fontId="5" fillId="3" borderId="0" xfId="0" applyFont="1" applyFill="1" applyBorder="1" applyAlignment="1">
      <alignment horizontal="left" vertical="center"/>
    </xf>
    <xf numFmtId="0" fontId="0" fillId="3" borderId="0" xfId="0" applyFont="1" applyFill="1"/>
    <xf numFmtId="2" fontId="0" fillId="3" borderId="0" xfId="0" applyNumberFormat="1" applyFill="1" applyAlignment="1">
      <alignment horizontal="center"/>
    </xf>
    <xf numFmtId="0" fontId="11" fillId="3" borderId="35" xfId="0" applyFont="1" applyFill="1" applyBorder="1"/>
    <xf numFmtId="0" fontId="2" fillId="3" borderId="35" xfId="0" applyFont="1" applyFill="1" applyBorder="1" applyAlignment="1">
      <alignment horizontal="center"/>
    </xf>
    <xf numFmtId="0" fontId="11" fillId="3" borderId="0" xfId="0" applyFont="1" applyFill="1"/>
    <xf numFmtId="0" fontId="12" fillId="3" borderId="0" xfId="0" applyFont="1" applyFill="1" applyBorder="1" applyAlignment="1">
      <alignment horizontal="center" vertical="top"/>
    </xf>
    <xf numFmtId="0" fontId="6" fillId="8" borderId="11" xfId="0" applyFont="1" applyFill="1" applyBorder="1" applyAlignment="1">
      <alignment horizontal="center" vertical="center"/>
    </xf>
    <xf numFmtId="2" fontId="6" fillId="8" borderId="11" xfId="0" applyNumberFormat="1" applyFont="1" applyFill="1" applyBorder="1" applyAlignment="1">
      <alignment horizontal="center" vertical="center"/>
    </xf>
    <xf numFmtId="0" fontId="9" fillId="8" borderId="0" xfId="0" applyFont="1" applyFill="1"/>
    <xf numFmtId="0" fontId="7" fillId="8" borderId="11" xfId="0" applyFont="1" applyFill="1" applyBorder="1" applyAlignment="1">
      <alignment wrapText="1"/>
    </xf>
    <xf numFmtId="4" fontId="7" fillId="8" borderId="16" xfId="0" applyNumberFormat="1" applyFont="1" applyFill="1" applyBorder="1" applyAlignment="1">
      <alignment horizontal="center" vertical="center" wrapText="1"/>
    </xf>
    <xf numFmtId="0" fontId="9" fillId="8" borderId="0" xfId="0" applyFont="1" applyFill="1" applyBorder="1"/>
    <xf numFmtId="1" fontId="7" fillId="8" borderId="11" xfId="0" applyNumberFormat="1" applyFont="1" applyFill="1" applyBorder="1" applyAlignment="1">
      <alignment horizontal="center" vertical="center" wrapText="1"/>
    </xf>
    <xf numFmtId="1" fontId="5" fillId="7" borderId="11" xfId="0" applyNumberFormat="1" applyFont="1" applyFill="1" applyBorder="1" applyAlignment="1">
      <alignment horizontal="center" vertical="center" wrapText="1"/>
    </xf>
    <xf numFmtId="1" fontId="5" fillId="6" borderId="11" xfId="0" applyNumberFormat="1" applyFont="1" applyFill="1" applyBorder="1" applyAlignment="1">
      <alignment horizontal="center" vertical="center" wrapText="1"/>
    </xf>
    <xf numFmtId="1" fontId="7" fillId="9" borderId="11" xfId="0" applyNumberFormat="1" applyFont="1" applyFill="1" applyBorder="1" applyAlignment="1">
      <alignment horizontal="center" vertical="center"/>
    </xf>
    <xf numFmtId="1" fontId="5" fillId="5" borderId="11" xfId="0" applyNumberFormat="1" applyFont="1" applyFill="1" applyBorder="1" applyAlignment="1">
      <alignment horizontal="center" vertical="center" wrapText="1"/>
    </xf>
    <xf numFmtId="1" fontId="6" fillId="5" borderId="11" xfId="0" applyNumberFormat="1" applyFont="1" applyFill="1" applyBorder="1" applyAlignment="1">
      <alignment horizontal="center" vertical="center"/>
    </xf>
    <xf numFmtId="2" fontId="5" fillId="3" borderId="11" xfId="0" applyNumberFormat="1" applyFont="1" applyFill="1" applyBorder="1" applyAlignment="1">
      <alignment horizontal="center" vertical="center"/>
    </xf>
    <xf numFmtId="164" fontId="5" fillId="6" borderId="11" xfId="0" applyNumberFormat="1" applyFont="1" applyFill="1" applyBorder="1" applyAlignment="1">
      <alignment horizontal="center" vertical="center"/>
    </xf>
    <xf numFmtId="1" fontId="5" fillId="5" borderId="11" xfId="0" applyNumberFormat="1" applyFont="1" applyFill="1" applyBorder="1" applyAlignment="1">
      <alignment horizontal="center" vertical="center"/>
    </xf>
    <xf numFmtId="1" fontId="2" fillId="7" borderId="11" xfId="0" applyNumberFormat="1" applyFont="1" applyFill="1" applyBorder="1" applyAlignment="1">
      <alignment horizontal="center" vertical="center"/>
    </xf>
    <xf numFmtId="1" fontId="2" fillId="6" borderId="11" xfId="0" applyNumberFormat="1" applyFont="1" applyFill="1" applyBorder="1" applyAlignment="1">
      <alignment horizontal="center" vertical="center"/>
    </xf>
    <xf numFmtId="1" fontId="2" fillId="5" borderId="11" xfId="0" applyNumberFormat="1" applyFont="1" applyFill="1" applyBorder="1" applyAlignment="1">
      <alignment horizontal="center" vertical="center"/>
    </xf>
    <xf numFmtId="0" fontId="3" fillId="2" borderId="0" xfId="0" applyFont="1" applyFill="1"/>
    <xf numFmtId="3" fontId="7" fillId="8" borderId="11" xfId="0" applyNumberFormat="1" applyFont="1" applyFill="1" applyBorder="1" applyAlignment="1">
      <alignment horizontal="center" vertical="center" wrapText="1"/>
    </xf>
    <xf numFmtId="3" fontId="7" fillId="9" borderId="11" xfId="0" applyNumberFormat="1" applyFont="1" applyFill="1" applyBorder="1" applyAlignment="1">
      <alignment horizontal="center" vertical="center"/>
    </xf>
    <xf numFmtId="3" fontId="6" fillId="8" borderId="11" xfId="0" applyNumberFormat="1" applyFont="1" applyFill="1" applyBorder="1" applyAlignment="1">
      <alignment horizontal="center" vertical="center" wrapText="1"/>
    </xf>
    <xf numFmtId="1" fontId="0" fillId="2" borderId="0" xfId="0" applyNumberFormat="1" applyFill="1"/>
    <xf numFmtId="0" fontId="7" fillId="8" borderId="11" xfId="0" applyFont="1" applyFill="1" applyBorder="1" applyAlignment="1">
      <alignment horizontal="center" wrapText="1"/>
    </xf>
    <xf numFmtId="2" fontId="2" fillId="8" borderId="11" xfId="0" applyNumberFormat="1" applyFont="1" applyFill="1" applyBorder="1" applyAlignment="1">
      <alignment horizontal="center" vertical="center"/>
    </xf>
    <xf numFmtId="2" fontId="6" fillId="8" borderId="15" xfId="0" applyNumberFormat="1" applyFont="1" applyFill="1" applyBorder="1" applyAlignment="1">
      <alignment horizontal="center" vertical="center"/>
    </xf>
    <xf numFmtId="2" fontId="7" fillId="8" borderId="11" xfId="0" applyNumberFormat="1" applyFont="1" applyFill="1" applyBorder="1" applyAlignment="1">
      <alignment horizontal="center" vertical="center"/>
    </xf>
    <xf numFmtId="2" fontId="7" fillId="8" borderId="15" xfId="0" applyNumberFormat="1" applyFont="1" applyFill="1" applyBorder="1" applyAlignment="1">
      <alignment horizontal="center" vertical="center"/>
    </xf>
    <xf numFmtId="3" fontId="7" fillId="8" borderId="16" xfId="0" applyNumberFormat="1" applyFont="1" applyFill="1" applyBorder="1" applyAlignment="1">
      <alignment horizontal="center" vertical="center" wrapText="1"/>
    </xf>
    <xf numFmtId="3" fontId="5" fillId="7" borderId="11" xfId="0" applyNumberFormat="1" applyFont="1" applyFill="1" applyBorder="1" applyAlignment="1">
      <alignment horizontal="center" vertical="center"/>
    </xf>
    <xf numFmtId="0" fontId="2" fillId="7" borderId="0" xfId="0" applyNumberFormat="1" applyFont="1" applyFill="1" applyBorder="1" applyAlignment="1">
      <alignment horizontal="center"/>
    </xf>
    <xf numFmtId="0" fontId="2" fillId="7" borderId="0" xfId="0" applyNumberFormat="1" applyFont="1" applyFill="1" applyAlignment="1">
      <alignment horizontal="center"/>
    </xf>
    <xf numFmtId="0" fontId="0" fillId="7" borderId="0" xfId="0" applyFont="1" applyFill="1"/>
    <xf numFmtId="0" fontId="6" fillId="7" borderId="0" xfId="0" applyFont="1" applyFill="1" applyBorder="1" applyAlignment="1">
      <alignment horizontal="center" vertical="center"/>
    </xf>
    <xf numFmtId="3" fontId="5" fillId="5" borderId="11" xfId="0" applyNumberFormat="1" applyFont="1" applyFill="1" applyBorder="1" applyAlignment="1">
      <alignment horizontal="center" vertical="center"/>
    </xf>
    <xf numFmtId="3" fontId="5" fillId="6" borderId="11" xfId="0" applyNumberFormat="1" applyFont="1" applyFill="1" applyBorder="1" applyAlignment="1">
      <alignment horizontal="center" vertical="center"/>
    </xf>
    <xf numFmtId="0" fontId="0" fillId="6" borderId="0" xfId="0" applyFont="1" applyFill="1"/>
    <xf numFmtId="3" fontId="5" fillId="3" borderId="11" xfId="0" applyNumberFormat="1" applyFont="1" applyFill="1" applyBorder="1" applyAlignment="1">
      <alignment horizontal="center" vertical="center" wrapText="1"/>
    </xf>
    <xf numFmtId="3" fontId="5" fillId="3" borderId="11" xfId="0" applyNumberFormat="1" applyFont="1" applyFill="1" applyBorder="1" applyAlignment="1">
      <alignment horizontal="center" vertical="center"/>
    </xf>
    <xf numFmtId="3" fontId="5" fillId="6" borderId="11" xfId="0" applyNumberFormat="1" applyFont="1" applyFill="1" applyBorder="1" applyAlignment="1">
      <alignment horizontal="center" vertical="center" wrapText="1"/>
    </xf>
    <xf numFmtId="3" fontId="2" fillId="3" borderId="11" xfId="0" applyNumberFormat="1" applyFont="1" applyFill="1" applyBorder="1" applyAlignment="1">
      <alignment horizontal="center" vertical="center"/>
    </xf>
    <xf numFmtId="3" fontId="2" fillId="6" borderId="11" xfId="0" applyNumberFormat="1" applyFont="1" applyFill="1" applyBorder="1" applyAlignment="1">
      <alignment horizontal="center" vertical="center"/>
    </xf>
    <xf numFmtId="2" fontId="2" fillId="3" borderId="11" xfId="0" applyNumberFormat="1" applyFont="1" applyFill="1" applyBorder="1" applyAlignment="1">
      <alignment horizontal="center" vertical="center" wrapText="1"/>
    </xf>
    <xf numFmtId="3" fontId="5" fillId="7" borderId="11" xfId="0" applyNumberFormat="1" applyFont="1" applyFill="1" applyBorder="1" applyAlignment="1">
      <alignment horizontal="center" vertical="center" wrapText="1"/>
    </xf>
    <xf numFmtId="3" fontId="5" fillId="5" borderId="11" xfId="0" applyNumberFormat="1" applyFont="1" applyFill="1" applyBorder="1" applyAlignment="1">
      <alignment horizontal="center" vertical="center" wrapText="1"/>
    </xf>
    <xf numFmtId="3" fontId="2" fillId="7" borderId="11" xfId="0" applyNumberFormat="1" applyFont="1" applyFill="1" applyBorder="1" applyAlignment="1">
      <alignment horizontal="center" vertical="center"/>
    </xf>
    <xf numFmtId="3" fontId="2" fillId="5" borderId="11" xfId="0" applyNumberFormat="1" applyFont="1" applyFill="1" applyBorder="1" applyAlignment="1">
      <alignment horizontal="center" vertical="center"/>
    </xf>
    <xf numFmtId="0" fontId="5" fillId="8" borderId="11" xfId="0" applyFont="1" applyFill="1" applyBorder="1" applyAlignment="1">
      <alignment horizontal="center" vertical="center"/>
    </xf>
    <xf numFmtId="4" fontId="6" fillId="7" borderId="11" xfId="0" applyNumberFormat="1" applyFont="1" applyFill="1" applyBorder="1" applyAlignment="1">
      <alignment horizontal="center" vertical="center" wrapText="1"/>
    </xf>
    <xf numFmtId="4" fontId="6" fillId="5" borderId="11" xfId="0" applyNumberFormat="1" applyFont="1" applyFill="1" applyBorder="1" applyAlignment="1">
      <alignment horizontal="center" vertical="center" wrapText="1"/>
    </xf>
    <xf numFmtId="4" fontId="6" fillId="6" borderId="11" xfId="0" applyNumberFormat="1" applyFont="1" applyFill="1" applyBorder="1" applyAlignment="1">
      <alignment horizontal="center" vertical="center" wrapText="1"/>
    </xf>
    <xf numFmtId="166" fontId="7" fillId="8" borderId="11" xfId="0" applyNumberFormat="1" applyFont="1" applyFill="1" applyBorder="1" applyAlignment="1">
      <alignment horizontal="center" vertical="center" wrapText="1"/>
    </xf>
    <xf numFmtId="1" fontId="2" fillId="6" borderId="11" xfId="0" applyNumberFormat="1" applyFont="1" applyFill="1" applyBorder="1" applyAlignment="1">
      <alignment horizontal="center" vertical="center" wrapText="1"/>
    </xf>
    <xf numFmtId="1" fontId="2" fillId="5" borderId="11" xfId="0" applyNumberFormat="1" applyFont="1" applyFill="1" applyBorder="1" applyAlignment="1">
      <alignment horizontal="center" vertical="center" wrapText="1"/>
    </xf>
    <xf numFmtId="2" fontId="6" fillId="5" borderId="11" xfId="0" applyNumberFormat="1" applyFont="1" applyFill="1" applyBorder="1" applyAlignment="1">
      <alignment horizontal="center" vertical="center" wrapText="1"/>
    </xf>
    <xf numFmtId="2" fontId="2" fillId="5" borderId="0" xfId="0" applyNumberFormat="1" applyFont="1" applyFill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6" fillId="3" borderId="13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7" fillId="6" borderId="11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2" fontId="5" fillId="5" borderId="1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1" fontId="7" fillId="6" borderId="16" xfId="0" applyNumberFormat="1" applyFont="1" applyFill="1" applyBorder="1" applyAlignment="1">
      <alignment horizontal="center" vertical="center"/>
    </xf>
    <xf numFmtId="1" fontId="6" fillId="6" borderId="11" xfId="0" applyNumberFormat="1" applyFont="1" applyFill="1" applyBorder="1" applyAlignment="1">
      <alignment horizontal="center"/>
    </xf>
    <xf numFmtId="3" fontId="7" fillId="7" borderId="11" xfId="0" applyNumberFormat="1" applyFont="1" applyFill="1" applyBorder="1" applyAlignment="1">
      <alignment horizontal="center" vertical="center" wrapText="1"/>
    </xf>
    <xf numFmtId="3" fontId="6" fillId="7" borderId="11" xfId="0" applyNumberFormat="1" applyFont="1" applyFill="1" applyBorder="1" applyAlignment="1">
      <alignment horizontal="center" vertical="center"/>
    </xf>
    <xf numFmtId="3" fontId="6" fillId="6" borderId="11" xfId="0" applyNumberFormat="1" applyFont="1" applyFill="1" applyBorder="1" applyAlignment="1">
      <alignment horizontal="center" vertical="center"/>
    </xf>
    <xf numFmtId="3" fontId="7" fillId="6" borderId="11" xfId="0" applyNumberFormat="1" applyFont="1" applyFill="1" applyBorder="1" applyAlignment="1">
      <alignment horizontal="center" vertical="center" wrapText="1"/>
    </xf>
    <xf numFmtId="3" fontId="7" fillId="5" borderId="1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top" wrapText="1"/>
    </xf>
    <xf numFmtId="0" fontId="2" fillId="0" borderId="35" xfId="0" applyFont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2" fillId="0" borderId="35" xfId="0" applyFont="1" applyBorder="1" applyAlignment="1">
      <alignment horizontal="center"/>
    </xf>
    <xf numFmtId="0" fontId="13" fillId="0" borderId="0" xfId="0" applyFont="1" applyBorder="1" applyAlignment="1">
      <alignment horizontal="center" vertical="top"/>
    </xf>
    <xf numFmtId="0" fontId="2" fillId="3" borderId="9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3" borderId="2" xfId="0" applyFont="1" applyFill="1" applyBorder="1" applyAlignment="1">
      <alignment horizontal="center" vertical="center" textRotation="90" wrapText="1"/>
    </xf>
    <xf numFmtId="0" fontId="2" fillId="3" borderId="3" xfId="0" applyFont="1" applyFill="1" applyBorder="1" applyAlignment="1">
      <alignment horizontal="center" vertical="center" textRotation="90" wrapText="1"/>
    </xf>
    <xf numFmtId="0" fontId="6" fillId="3" borderId="1" xfId="0" applyFont="1" applyFill="1" applyBorder="1" applyAlignment="1">
      <alignment horizontal="center" vertical="center" textRotation="90" wrapText="1"/>
    </xf>
    <xf numFmtId="0" fontId="6" fillId="3" borderId="2" xfId="0" applyFont="1" applyFill="1" applyBorder="1" applyAlignment="1">
      <alignment horizontal="center" vertical="center" textRotation="90" wrapText="1"/>
    </xf>
    <xf numFmtId="0" fontId="6" fillId="3" borderId="3" xfId="0" applyFont="1" applyFill="1" applyBorder="1" applyAlignment="1">
      <alignment horizontal="center" vertical="center" textRotation="90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textRotation="90" wrapText="1"/>
    </xf>
    <xf numFmtId="0" fontId="2" fillId="0" borderId="2" xfId="0" applyFont="1" applyFill="1" applyBorder="1" applyAlignment="1">
      <alignment horizontal="center" vertical="center" textRotation="90" wrapText="1"/>
    </xf>
    <xf numFmtId="0" fontId="2" fillId="0" borderId="3" xfId="0" applyFont="1" applyFill="1" applyBorder="1" applyAlignment="1">
      <alignment horizontal="center" vertical="center" textRotation="90" wrapText="1"/>
    </xf>
    <xf numFmtId="2" fontId="2" fillId="3" borderId="1" xfId="0" applyNumberFormat="1" applyFont="1" applyFill="1" applyBorder="1" applyAlignment="1">
      <alignment horizontal="center" vertical="center" textRotation="90" wrapText="1"/>
    </xf>
    <xf numFmtId="2" fontId="2" fillId="3" borderId="2" xfId="0" applyNumberFormat="1" applyFont="1" applyFill="1" applyBorder="1" applyAlignment="1">
      <alignment horizontal="center" vertical="center" textRotation="90" wrapText="1"/>
    </xf>
    <xf numFmtId="2" fontId="2" fillId="3" borderId="3" xfId="0" applyNumberFormat="1" applyFont="1" applyFill="1" applyBorder="1" applyAlignment="1">
      <alignment horizontal="center" vertical="center" textRotation="90" wrapText="1"/>
    </xf>
    <xf numFmtId="0" fontId="2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6" borderId="18" xfId="0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2" fillId="7" borderId="18" xfId="0" applyNumberFormat="1" applyFont="1" applyFill="1" applyBorder="1" applyAlignment="1">
      <alignment horizontal="center"/>
    </xf>
    <xf numFmtId="0" fontId="2" fillId="7" borderId="0" xfId="0" applyNumberFormat="1" applyFont="1" applyFill="1" applyAlignment="1">
      <alignment horizontal="center"/>
    </xf>
    <xf numFmtId="0" fontId="2" fillId="8" borderId="18" xfId="0" applyFont="1" applyFill="1" applyBorder="1" applyAlignment="1">
      <alignment horizontal="center"/>
    </xf>
    <xf numFmtId="0" fontId="2" fillId="8" borderId="0" xfId="0" applyFont="1" applyFill="1" applyAlignment="1">
      <alignment horizontal="center"/>
    </xf>
    <xf numFmtId="0" fontId="2" fillId="4" borderId="19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2" fillId="3" borderId="35" xfId="0" applyFont="1" applyFill="1" applyBorder="1" applyAlignment="1">
      <alignment horizontal="center" wrapText="1"/>
    </xf>
    <xf numFmtId="0" fontId="12" fillId="3" borderId="36" xfId="0" applyFont="1" applyFill="1" applyBorder="1" applyAlignment="1">
      <alignment horizontal="center" vertical="top"/>
    </xf>
    <xf numFmtId="0" fontId="12" fillId="3" borderId="0" xfId="0" applyFont="1" applyFill="1" applyBorder="1" applyAlignment="1">
      <alignment horizontal="center" vertical="top" wrapText="1"/>
    </xf>
    <xf numFmtId="0" fontId="2" fillId="3" borderId="35" xfId="0" applyFont="1" applyFill="1" applyBorder="1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textRotation="90" wrapText="1"/>
    </xf>
    <xf numFmtId="0" fontId="1" fillId="0" borderId="2" xfId="0" applyFont="1" applyFill="1" applyBorder="1" applyAlignment="1">
      <alignment horizontal="center" vertical="center" textRotation="90" wrapText="1"/>
    </xf>
    <xf numFmtId="0" fontId="7" fillId="8" borderId="18" xfId="0" applyFont="1" applyFill="1" applyBorder="1" applyAlignment="1">
      <alignment horizontal="center"/>
    </xf>
    <xf numFmtId="0" fontId="7" fillId="8" borderId="0" xfId="0" applyFont="1" applyFill="1" applyAlignment="1">
      <alignment horizontal="center"/>
    </xf>
    <xf numFmtId="0" fontId="6" fillId="8" borderId="18" xfId="0" applyFont="1" applyFill="1" applyBorder="1" applyAlignment="1">
      <alignment horizontal="center"/>
    </xf>
    <xf numFmtId="0" fontId="6" fillId="8" borderId="0" xfId="0" applyFont="1" applyFill="1" applyAlignment="1">
      <alignment horizontal="center"/>
    </xf>
    <xf numFmtId="0" fontId="12" fillId="0" borderId="0" xfId="0" applyFont="1" applyBorder="1" applyAlignment="1">
      <alignment horizontal="center" vertical="top" wrapText="1"/>
    </xf>
    <xf numFmtId="0" fontId="12" fillId="0" borderId="36" xfId="0" applyFont="1" applyBorder="1" applyAlignment="1">
      <alignment horizontal="center" vertical="top"/>
    </xf>
    <xf numFmtId="0" fontId="1" fillId="3" borderId="21" xfId="0" applyFont="1" applyFill="1" applyBorder="1" applyAlignment="1">
      <alignment horizontal="center" vertical="center" textRotation="90" wrapText="1"/>
    </xf>
    <xf numFmtId="0" fontId="1" fillId="3" borderId="11" xfId="0" applyFont="1" applyFill="1" applyBorder="1" applyAlignment="1">
      <alignment horizontal="center" vertical="center" textRotation="90" wrapText="1"/>
    </xf>
    <xf numFmtId="0" fontId="1" fillId="3" borderId="24" xfId="0" applyFont="1" applyFill="1" applyBorder="1" applyAlignment="1">
      <alignment horizontal="center" vertical="center" textRotation="90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center" wrapText="1"/>
    </xf>
    <xf numFmtId="0" fontId="1" fillId="3" borderId="28" xfId="0" applyFont="1" applyFill="1" applyBorder="1" applyAlignment="1">
      <alignment horizontal="center" vertical="center" wrapText="1"/>
    </xf>
    <xf numFmtId="0" fontId="1" fillId="3" borderId="33" xfId="0" applyFont="1" applyFill="1" applyBorder="1" applyAlignment="1">
      <alignment horizontal="center" vertical="center" textRotation="90" wrapText="1"/>
    </xf>
    <xf numFmtId="0" fontId="1" fillId="3" borderId="34" xfId="0" applyFont="1" applyFill="1" applyBorder="1" applyAlignment="1">
      <alignment horizontal="center" vertical="center" textRotation="90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 textRotation="90" wrapText="1"/>
    </xf>
    <xf numFmtId="0" fontId="1" fillId="3" borderId="25" xfId="0" applyFont="1" applyFill="1" applyBorder="1" applyAlignment="1">
      <alignment horizontal="center" vertical="center" textRotation="90" wrapText="1"/>
    </xf>
    <xf numFmtId="0" fontId="1" fillId="3" borderId="29" xfId="0" applyFont="1" applyFill="1" applyBorder="1" applyAlignment="1">
      <alignment horizontal="center" vertical="center" wrapText="1"/>
    </xf>
    <xf numFmtId="0" fontId="1" fillId="3" borderId="32" xfId="0" applyFont="1" applyFill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center" vertical="center" wrapText="1"/>
    </xf>
    <xf numFmtId="0" fontId="1" fillId="3" borderId="31" xfId="0" applyFont="1" applyFill="1" applyBorder="1" applyAlignment="1">
      <alignment horizontal="center" vertical="center" textRotation="90" wrapText="1"/>
    </xf>
    <xf numFmtId="0" fontId="1" fillId="3" borderId="17" xfId="0" applyFont="1" applyFill="1" applyBorder="1" applyAlignment="1">
      <alignment horizontal="center" vertical="center" textRotation="90" wrapText="1"/>
    </xf>
    <xf numFmtId="0" fontId="1" fillId="3" borderId="26" xfId="0" applyFont="1" applyFill="1" applyBorder="1" applyAlignment="1">
      <alignment horizontal="center" vertical="center" textRotation="90" wrapText="1"/>
    </xf>
    <xf numFmtId="0" fontId="1" fillId="3" borderId="9" xfId="0" applyFont="1" applyFill="1" applyBorder="1" applyAlignment="1">
      <alignment horizontal="center" vertical="center" textRotation="90" wrapText="1"/>
    </xf>
    <xf numFmtId="0" fontId="1" fillId="3" borderId="19" xfId="0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"/>
  <sheetViews>
    <sheetView tabSelected="1" zoomScale="90" zoomScaleNormal="90" workbookViewId="0">
      <selection sqref="A1:XFD1048576"/>
    </sheetView>
  </sheetViews>
  <sheetFormatPr defaultRowHeight="15" x14ac:dyDescent="0.25"/>
  <cols>
    <col min="1" max="1" width="6.5703125" customWidth="1"/>
    <col min="2" max="2" width="29.7109375" customWidth="1"/>
    <col min="3" max="3" width="16.5703125" customWidth="1"/>
    <col min="4" max="4" width="9.7109375" customWidth="1"/>
    <col min="5" max="5" width="12.28515625" customWidth="1"/>
    <col min="6" max="6" width="9.140625" customWidth="1"/>
    <col min="7" max="7" width="12.5703125" customWidth="1"/>
    <col min="8" max="8" width="13.140625" customWidth="1"/>
    <col min="9" max="9" width="17" customWidth="1"/>
    <col min="11" max="11" width="10.140625" customWidth="1"/>
    <col min="12" max="12" width="13.5703125" customWidth="1"/>
    <col min="13" max="13" width="12.140625" customWidth="1"/>
  </cols>
  <sheetData>
    <row r="1" spans="1:14" ht="15.75" customHeight="1" x14ac:dyDescent="0.25">
      <c r="A1" s="266" t="s">
        <v>26</v>
      </c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</row>
    <row r="2" spans="1:14" ht="15.75" customHeight="1" x14ac:dyDescent="0.25">
      <c r="A2" s="266"/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</row>
    <row r="3" spans="1:14" ht="15.75" customHeight="1" x14ac:dyDescent="0.25">
      <c r="A3" s="266" t="s">
        <v>306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</row>
    <row r="4" spans="1:14" ht="12.75" customHeight="1" x14ac:dyDescent="0.25">
      <c r="A4" s="129"/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</row>
    <row r="5" spans="1:14" ht="21.75" customHeight="1" x14ac:dyDescent="0.25">
      <c r="A5" s="267" t="s">
        <v>217</v>
      </c>
      <c r="B5" s="267"/>
      <c r="C5" s="267"/>
      <c r="D5" s="267"/>
      <c r="E5" s="267"/>
      <c r="F5" s="267"/>
      <c r="G5" s="267"/>
      <c r="H5" s="267"/>
      <c r="I5" s="267"/>
      <c r="J5" s="267"/>
      <c r="K5" s="267"/>
      <c r="L5" s="267"/>
      <c r="M5" s="267"/>
      <c r="N5" s="267"/>
    </row>
    <row r="6" spans="1:14" ht="15" customHeight="1" x14ac:dyDescent="0.25">
      <c r="A6" s="130"/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</row>
    <row r="7" spans="1:14" ht="18.75" x14ac:dyDescent="0.25">
      <c r="A7" s="268" t="s">
        <v>25</v>
      </c>
      <c r="B7" s="268" t="s">
        <v>0</v>
      </c>
      <c r="C7" s="268" t="s">
        <v>1</v>
      </c>
      <c r="D7" s="268"/>
      <c r="E7" s="268"/>
      <c r="F7" s="268"/>
      <c r="G7" s="268"/>
      <c r="H7" s="268"/>
      <c r="I7" s="268" t="s">
        <v>2</v>
      </c>
      <c r="J7" s="268"/>
      <c r="K7" s="268"/>
      <c r="L7" s="268"/>
      <c r="M7" s="268"/>
      <c r="N7" s="268"/>
    </row>
    <row r="8" spans="1:14" ht="18.75" x14ac:dyDescent="0.25">
      <c r="A8" s="268"/>
      <c r="B8" s="268"/>
      <c r="C8" s="268" t="s">
        <v>3</v>
      </c>
      <c r="D8" s="268" t="s">
        <v>4</v>
      </c>
      <c r="E8" s="268"/>
      <c r="F8" s="268" t="s">
        <v>5</v>
      </c>
      <c r="G8" s="268"/>
      <c r="H8" s="268" t="s">
        <v>6</v>
      </c>
      <c r="I8" s="268" t="s">
        <v>3</v>
      </c>
      <c r="J8" s="268" t="s">
        <v>7</v>
      </c>
      <c r="K8" s="268"/>
      <c r="L8" s="268"/>
      <c r="M8" s="268"/>
      <c r="N8" s="268"/>
    </row>
    <row r="9" spans="1:14" ht="27.75" customHeight="1" x14ac:dyDescent="0.25">
      <c r="A9" s="268"/>
      <c r="B9" s="268"/>
      <c r="C9" s="268"/>
      <c r="D9" s="268"/>
      <c r="E9" s="268"/>
      <c r="F9" s="268"/>
      <c r="G9" s="268"/>
      <c r="H9" s="268"/>
      <c r="I9" s="268"/>
      <c r="J9" s="268" t="s">
        <v>8</v>
      </c>
      <c r="K9" s="268" t="s">
        <v>9</v>
      </c>
      <c r="L9" s="268" t="s">
        <v>10</v>
      </c>
      <c r="M9" s="268" t="s">
        <v>11</v>
      </c>
      <c r="N9" s="268"/>
    </row>
    <row r="10" spans="1:14" ht="89.25" customHeight="1" x14ac:dyDescent="0.25">
      <c r="A10" s="268"/>
      <c r="B10" s="268"/>
      <c r="C10" s="268"/>
      <c r="D10" s="135" t="s">
        <v>8</v>
      </c>
      <c r="E10" s="135" t="s">
        <v>10</v>
      </c>
      <c r="F10" s="135" t="s">
        <v>8</v>
      </c>
      <c r="G10" s="135" t="s">
        <v>10</v>
      </c>
      <c r="H10" s="268"/>
      <c r="I10" s="268"/>
      <c r="J10" s="268"/>
      <c r="K10" s="268"/>
      <c r="L10" s="268"/>
      <c r="M10" s="135" t="s">
        <v>12</v>
      </c>
      <c r="N10" s="135" t="s">
        <v>13</v>
      </c>
    </row>
    <row r="11" spans="1:14" ht="18.75" x14ac:dyDescent="0.25">
      <c r="A11" s="135">
        <v>1</v>
      </c>
      <c r="B11" s="135">
        <v>2</v>
      </c>
      <c r="C11" s="135">
        <v>3</v>
      </c>
      <c r="D11" s="135">
        <v>4</v>
      </c>
      <c r="E11" s="135">
        <v>5</v>
      </c>
      <c r="F11" s="135">
        <v>6</v>
      </c>
      <c r="G11" s="135">
        <v>7</v>
      </c>
      <c r="H11" s="135">
        <v>8</v>
      </c>
      <c r="I11" s="135">
        <v>9</v>
      </c>
      <c r="J11" s="135">
        <v>10</v>
      </c>
      <c r="K11" s="135">
        <v>11</v>
      </c>
      <c r="L11" s="135">
        <v>12</v>
      </c>
      <c r="M11" s="135">
        <v>13</v>
      </c>
      <c r="N11" s="135">
        <v>14</v>
      </c>
    </row>
    <row r="12" spans="1:14" ht="18.75" x14ac:dyDescent="0.25">
      <c r="A12" s="131">
        <v>1</v>
      </c>
      <c r="B12" s="132" t="s">
        <v>182</v>
      </c>
      <c r="C12" s="151">
        <v>52726</v>
      </c>
      <c r="D12" s="152">
        <v>3325</v>
      </c>
      <c r="E12" s="131" t="s">
        <v>176</v>
      </c>
      <c r="F12" s="131">
        <v>2444</v>
      </c>
      <c r="G12" s="131" t="s">
        <v>176</v>
      </c>
      <c r="H12" s="133">
        <v>73.5</v>
      </c>
      <c r="I12" s="134">
        <v>49065</v>
      </c>
      <c r="J12" s="131">
        <v>4323</v>
      </c>
      <c r="K12" s="131">
        <v>8.81</v>
      </c>
      <c r="L12" s="131" t="s">
        <v>176</v>
      </c>
      <c r="M12" s="131">
        <v>132</v>
      </c>
      <c r="N12" s="131">
        <v>614</v>
      </c>
    </row>
    <row r="13" spans="1:14" ht="18.75" x14ac:dyDescent="0.25">
      <c r="A13" s="135">
        <v>2</v>
      </c>
      <c r="B13" s="136" t="s">
        <v>183</v>
      </c>
      <c r="C13" s="27">
        <v>12196</v>
      </c>
      <c r="D13" s="137">
        <v>431</v>
      </c>
      <c r="E13" s="135" t="s">
        <v>176</v>
      </c>
      <c r="F13" s="135">
        <v>333</v>
      </c>
      <c r="G13" s="135" t="s">
        <v>176</v>
      </c>
      <c r="H13" s="138">
        <v>77.260000000000005</v>
      </c>
      <c r="I13" s="139">
        <v>11520</v>
      </c>
      <c r="J13" s="135">
        <v>465</v>
      </c>
      <c r="K13" s="135">
        <v>4.04</v>
      </c>
      <c r="L13" s="135" t="s">
        <v>176</v>
      </c>
      <c r="M13" s="135">
        <v>31</v>
      </c>
      <c r="N13" s="135">
        <v>148</v>
      </c>
    </row>
    <row r="14" spans="1:14" ht="18.75" x14ac:dyDescent="0.3">
      <c r="A14" s="140">
        <v>3</v>
      </c>
      <c r="B14" s="141" t="s">
        <v>184</v>
      </c>
      <c r="C14" s="27">
        <v>61</v>
      </c>
      <c r="D14" s="137">
        <v>3</v>
      </c>
      <c r="E14" s="140" t="s">
        <v>176</v>
      </c>
      <c r="F14" s="140">
        <v>0</v>
      </c>
      <c r="G14" s="140" t="s">
        <v>176</v>
      </c>
      <c r="H14" s="142">
        <v>0</v>
      </c>
      <c r="I14" s="122">
        <v>171</v>
      </c>
      <c r="J14" s="140">
        <v>4</v>
      </c>
      <c r="K14" s="140">
        <v>2.5499999999999998</v>
      </c>
      <c r="L14" s="140" t="s">
        <v>176</v>
      </c>
      <c r="M14" s="140" t="s">
        <v>176</v>
      </c>
      <c r="N14" s="140" t="s">
        <v>176</v>
      </c>
    </row>
    <row r="15" spans="1:14" ht="18.75" x14ac:dyDescent="0.3">
      <c r="A15" s="140">
        <v>4</v>
      </c>
      <c r="B15" s="141" t="s">
        <v>307</v>
      </c>
      <c r="C15" s="27">
        <v>137</v>
      </c>
      <c r="D15" s="137" t="s">
        <v>176</v>
      </c>
      <c r="E15" s="140" t="s">
        <v>176</v>
      </c>
      <c r="F15" s="140" t="s">
        <v>176</v>
      </c>
      <c r="G15" s="140" t="s">
        <v>176</v>
      </c>
      <c r="H15" s="142" t="s">
        <v>176</v>
      </c>
      <c r="I15" s="122">
        <v>107</v>
      </c>
      <c r="J15" s="140">
        <v>0</v>
      </c>
      <c r="K15" s="140">
        <v>0</v>
      </c>
      <c r="L15" s="140" t="s">
        <v>176</v>
      </c>
      <c r="M15" s="140" t="s">
        <v>176</v>
      </c>
      <c r="N15" s="140" t="s">
        <v>176</v>
      </c>
    </row>
    <row r="16" spans="1:14" ht="18.75" x14ac:dyDescent="0.3">
      <c r="A16" s="140">
        <v>5</v>
      </c>
      <c r="B16" s="141" t="s">
        <v>185</v>
      </c>
      <c r="C16" s="27">
        <v>6869</v>
      </c>
      <c r="D16" s="137">
        <v>2291</v>
      </c>
      <c r="E16" s="140" t="s">
        <v>176</v>
      </c>
      <c r="F16" s="140">
        <v>1047</v>
      </c>
      <c r="G16" s="140" t="s">
        <v>176</v>
      </c>
      <c r="H16" s="142">
        <v>45.7</v>
      </c>
      <c r="I16" s="122">
        <v>5053</v>
      </c>
      <c r="J16" s="140">
        <v>1727</v>
      </c>
      <c r="K16" s="140">
        <v>34.18</v>
      </c>
      <c r="L16" s="140" t="s">
        <v>176</v>
      </c>
      <c r="M16" s="140" t="s">
        <v>176</v>
      </c>
      <c r="N16" s="140" t="s">
        <v>176</v>
      </c>
    </row>
    <row r="19" spans="1:14" ht="36.75" customHeight="1" x14ac:dyDescent="0.3">
      <c r="A19" s="270"/>
      <c r="B19" s="270"/>
      <c r="C19" s="143"/>
      <c r="D19" s="270"/>
      <c r="E19" s="270"/>
      <c r="F19" s="270"/>
      <c r="G19" s="144"/>
      <c r="H19" s="145"/>
      <c r="I19" s="144"/>
      <c r="J19" s="272"/>
      <c r="K19" s="272"/>
      <c r="L19" s="144"/>
      <c r="M19" s="272"/>
      <c r="N19" s="272"/>
    </row>
    <row r="20" spans="1:14" ht="41.25" customHeight="1" x14ac:dyDescent="0.25">
      <c r="A20" s="126"/>
      <c r="B20" s="126"/>
      <c r="C20" s="128"/>
      <c r="D20" s="269" t="s">
        <v>213</v>
      </c>
      <c r="E20" s="269"/>
      <c r="F20" s="269"/>
      <c r="G20" s="146"/>
      <c r="H20" s="147" t="s">
        <v>214</v>
      </c>
      <c r="I20" s="146"/>
      <c r="J20" s="273" t="s">
        <v>215</v>
      </c>
      <c r="K20" s="273"/>
      <c r="L20" s="146"/>
      <c r="M20" s="271"/>
      <c r="N20" s="271"/>
    </row>
  </sheetData>
  <sheetProtection password="CF88" sheet="1" objects="1" scenarios="1" selectLockedCells="1" selectUnlockedCells="1"/>
  <mergeCells count="24">
    <mergeCell ref="M9:N9"/>
    <mergeCell ref="D20:F20"/>
    <mergeCell ref="D19:F19"/>
    <mergeCell ref="A19:B19"/>
    <mergeCell ref="M20:N20"/>
    <mergeCell ref="M19:N19"/>
    <mergeCell ref="J20:K20"/>
    <mergeCell ref="J19:K19"/>
    <mergeCell ref="A1:N2"/>
    <mergeCell ref="A5:N5"/>
    <mergeCell ref="A3:N3"/>
    <mergeCell ref="A7:A10"/>
    <mergeCell ref="B7:B10"/>
    <mergeCell ref="C7:H7"/>
    <mergeCell ref="I7:N7"/>
    <mergeCell ref="C8:C10"/>
    <mergeCell ref="D8:E9"/>
    <mergeCell ref="F8:G9"/>
    <mergeCell ref="H8:H10"/>
    <mergeCell ref="I8:I10"/>
    <mergeCell ref="J8:N8"/>
    <mergeCell ref="J9:J10"/>
    <mergeCell ref="K9:K10"/>
    <mergeCell ref="L9:L10"/>
  </mergeCells>
  <pageMargins left="0.7" right="0.7" top="0.75" bottom="0.75" header="0.3" footer="0.3"/>
  <pageSetup paperSize="9" scale="72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248"/>
  <sheetViews>
    <sheetView view="pageBreakPreview" zoomScaleNormal="70" zoomScaleSheetLayoutView="100" workbookViewId="0">
      <pane ySplit="14" topLeftCell="A15" activePane="bottomLeft" state="frozen"/>
      <selection pane="bottomLeft" activeCell="A7" sqref="A7:W7"/>
    </sheetView>
  </sheetViews>
  <sheetFormatPr defaultColWidth="10" defaultRowHeight="15" x14ac:dyDescent="0.25"/>
  <cols>
    <col min="1" max="1" width="7" customWidth="1"/>
    <col min="2" max="2" width="45.42578125" customWidth="1"/>
    <col min="3" max="3" width="24.140625" customWidth="1"/>
    <col min="4" max="4" width="13.28515625" customWidth="1"/>
    <col min="5" max="5" width="14.85546875" style="178" customWidth="1"/>
    <col min="6" max="6" width="14" customWidth="1"/>
    <col min="7" max="7" width="19.7109375" style="253" hidden="1" customWidth="1"/>
    <col min="8" max="8" width="9.85546875" style="1" hidden="1" customWidth="1"/>
    <col min="9" max="10" width="10" hidden="1" customWidth="1"/>
    <col min="11" max="11" width="8.5703125" hidden="1" customWidth="1"/>
    <col min="12" max="12" width="8.7109375" style="253" hidden="1" customWidth="1"/>
    <col min="13" max="14" width="10" hidden="1" customWidth="1"/>
    <col min="15" max="15" width="9" hidden="1" customWidth="1"/>
    <col min="16" max="16" width="10.85546875" style="1" hidden="1" customWidth="1"/>
    <col min="17" max="17" width="9.42578125" style="186" hidden="1" customWidth="1"/>
    <col min="18" max="18" width="15.5703125" style="2" hidden="1" customWidth="1"/>
    <col min="19" max="19" width="8.5703125" style="186" customWidth="1"/>
    <col min="20" max="20" width="10" style="1" customWidth="1"/>
    <col min="21" max="21" width="20.85546875" customWidth="1"/>
    <col min="22" max="22" width="15" customWidth="1"/>
    <col min="23" max="23" width="7.42578125" customWidth="1"/>
    <col min="24" max="24" width="1.140625" customWidth="1"/>
    <col min="25" max="25" width="18.28515625" customWidth="1"/>
  </cols>
  <sheetData>
    <row r="1" spans="1:25" hidden="1" x14ac:dyDescent="0.25"/>
    <row r="2" spans="1:25" hidden="1" x14ac:dyDescent="0.25"/>
    <row r="3" spans="1:25" ht="18.75" hidden="1" x14ac:dyDescent="0.25">
      <c r="A3" s="303" t="s">
        <v>14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304"/>
      <c r="R3" s="303"/>
      <c r="S3" s="303"/>
      <c r="T3" s="303"/>
      <c r="U3" s="303"/>
      <c r="V3" s="303"/>
      <c r="W3" s="303"/>
      <c r="X3" s="3"/>
      <c r="Y3" s="3"/>
    </row>
    <row r="4" spans="1:25" ht="18.75" hidden="1" x14ac:dyDescent="0.25">
      <c r="A4" s="303" t="s">
        <v>298</v>
      </c>
      <c r="B4" s="303"/>
      <c r="C4" s="303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4"/>
      <c r="R4" s="303"/>
      <c r="S4" s="303"/>
      <c r="T4" s="303"/>
      <c r="U4" s="303"/>
      <c r="V4" s="303"/>
      <c r="W4" s="303"/>
      <c r="X4" s="3"/>
      <c r="Y4" s="3"/>
    </row>
    <row r="5" spans="1:25" ht="18.75" hidden="1" x14ac:dyDescent="0.3">
      <c r="A5" s="4"/>
      <c r="B5" s="5"/>
      <c r="C5" s="5"/>
      <c r="D5" s="5"/>
      <c r="E5" s="5"/>
      <c r="F5" s="5"/>
      <c r="G5" s="250"/>
      <c r="H5" s="16"/>
      <c r="I5" s="5"/>
      <c r="J5" s="5"/>
      <c r="K5" s="5"/>
      <c r="L5" s="250"/>
      <c r="M5" s="5"/>
      <c r="N5" s="5"/>
      <c r="O5" s="5"/>
      <c r="P5" s="16"/>
      <c r="Q5" s="16"/>
      <c r="R5" s="17"/>
      <c r="S5" s="16"/>
      <c r="T5" s="16"/>
      <c r="U5" s="5"/>
      <c r="V5" s="5"/>
      <c r="W5" s="5"/>
      <c r="X5" s="3"/>
      <c r="Y5" s="3"/>
    </row>
    <row r="6" spans="1:25" ht="28.5" hidden="1" customHeight="1" x14ac:dyDescent="0.25">
      <c r="A6" s="305" t="s">
        <v>175</v>
      </c>
      <c r="B6" s="305"/>
      <c r="C6" s="305"/>
      <c r="D6" s="305"/>
      <c r="E6" s="305"/>
      <c r="F6" s="305"/>
      <c r="G6" s="305"/>
      <c r="H6" s="305"/>
      <c r="I6" s="305"/>
      <c r="J6" s="305"/>
      <c r="K6" s="305"/>
      <c r="L6" s="305"/>
      <c r="M6" s="305"/>
      <c r="N6" s="305"/>
      <c r="O6" s="305"/>
      <c r="P6" s="305"/>
      <c r="Q6" s="305"/>
      <c r="R6" s="305"/>
      <c r="S6" s="305"/>
      <c r="T6" s="305"/>
      <c r="U6" s="305"/>
      <c r="V6" s="305"/>
      <c r="W6" s="305"/>
      <c r="X6" s="3"/>
      <c r="Y6" s="3"/>
    </row>
    <row r="7" spans="1:25" ht="25.5" customHeight="1" thickBot="1" x14ac:dyDescent="0.3">
      <c r="A7" s="305" t="s">
        <v>181</v>
      </c>
      <c r="B7" s="305"/>
      <c r="C7" s="305"/>
      <c r="D7" s="305"/>
      <c r="E7" s="305"/>
      <c r="F7" s="305"/>
      <c r="G7" s="305"/>
      <c r="H7" s="305"/>
      <c r="I7" s="305"/>
      <c r="J7" s="305"/>
      <c r="K7" s="305"/>
      <c r="L7" s="305"/>
      <c r="M7" s="305"/>
      <c r="N7" s="305"/>
      <c r="O7" s="305"/>
      <c r="P7" s="305"/>
      <c r="Q7" s="305"/>
      <c r="R7" s="305"/>
      <c r="S7" s="305"/>
      <c r="T7" s="305"/>
      <c r="U7" s="305"/>
      <c r="V7" s="305"/>
      <c r="W7" s="305"/>
      <c r="X7" s="3"/>
      <c r="Y7" s="3"/>
    </row>
    <row r="8" spans="1:25" ht="19.5" hidden="1" thickBot="1" x14ac:dyDescent="0.35">
      <c r="A8" s="4"/>
      <c r="B8" s="5"/>
      <c r="C8" s="5"/>
      <c r="D8" s="5"/>
      <c r="E8" s="5"/>
      <c r="F8" s="5"/>
      <c r="G8" s="250"/>
      <c r="H8" s="16"/>
      <c r="I8" s="5"/>
      <c r="J8" s="5"/>
      <c r="K8" s="5"/>
      <c r="L8" s="250"/>
      <c r="M8" s="5"/>
      <c r="N8" s="5"/>
      <c r="O8" s="5"/>
      <c r="P8" s="16"/>
      <c r="Q8" s="16"/>
      <c r="R8" s="17"/>
      <c r="S8" s="16"/>
      <c r="T8" s="16"/>
      <c r="U8" s="5"/>
      <c r="V8" s="5"/>
      <c r="W8" s="5"/>
      <c r="X8" s="3"/>
      <c r="Y8" s="3"/>
    </row>
    <row r="9" spans="1:25" ht="18" customHeight="1" thickBot="1" x14ac:dyDescent="0.3">
      <c r="A9" s="306" t="s">
        <v>25</v>
      </c>
      <c r="B9" s="306" t="s">
        <v>15</v>
      </c>
      <c r="C9" s="282" t="s">
        <v>345</v>
      </c>
      <c r="D9" s="278" t="s">
        <v>346</v>
      </c>
      <c r="E9" s="279"/>
      <c r="F9" s="282" t="s">
        <v>344</v>
      </c>
      <c r="G9" s="284">
        <v>2021</v>
      </c>
      <c r="H9" s="285"/>
      <c r="I9" s="285"/>
      <c r="J9" s="285"/>
      <c r="K9" s="285"/>
      <c r="L9" s="285"/>
      <c r="M9" s="285"/>
      <c r="N9" s="285"/>
      <c r="O9" s="285"/>
      <c r="P9" s="286"/>
      <c r="Q9" s="293" t="s">
        <v>2</v>
      </c>
      <c r="R9" s="294"/>
      <c r="S9" s="295"/>
      <c r="T9" s="295"/>
      <c r="U9" s="295"/>
      <c r="V9" s="295"/>
      <c r="W9" s="296"/>
      <c r="X9" s="3"/>
      <c r="Y9" s="3"/>
    </row>
    <row r="10" spans="1:25" ht="31.5" customHeight="1" thickBot="1" x14ac:dyDescent="0.3">
      <c r="A10" s="307"/>
      <c r="B10" s="307"/>
      <c r="C10" s="283"/>
      <c r="D10" s="280"/>
      <c r="E10" s="281"/>
      <c r="F10" s="283"/>
      <c r="G10" s="284" t="s">
        <v>17</v>
      </c>
      <c r="H10" s="285"/>
      <c r="I10" s="285"/>
      <c r="J10" s="285"/>
      <c r="K10" s="286"/>
      <c r="L10" s="284" t="s">
        <v>18</v>
      </c>
      <c r="M10" s="285"/>
      <c r="N10" s="285"/>
      <c r="O10" s="285"/>
      <c r="P10" s="286"/>
      <c r="Q10" s="309" t="s">
        <v>19</v>
      </c>
      <c r="R10" s="310"/>
      <c r="S10" s="284" t="s">
        <v>20</v>
      </c>
      <c r="T10" s="285"/>
      <c r="U10" s="285"/>
      <c r="V10" s="285"/>
      <c r="W10" s="286"/>
      <c r="X10" s="3"/>
      <c r="Y10" s="3"/>
    </row>
    <row r="11" spans="1:25" ht="16.5" customHeight="1" thickBot="1" x14ac:dyDescent="0.3">
      <c r="A11" s="307"/>
      <c r="B11" s="307"/>
      <c r="C11" s="283"/>
      <c r="D11" s="306" t="s">
        <v>204</v>
      </c>
      <c r="E11" s="306" t="s">
        <v>297</v>
      </c>
      <c r="F11" s="283"/>
      <c r="G11" s="290" t="s">
        <v>8</v>
      </c>
      <c r="H11" s="287" t="s">
        <v>9</v>
      </c>
      <c r="I11" s="284" t="s">
        <v>21</v>
      </c>
      <c r="J11" s="285"/>
      <c r="K11" s="286"/>
      <c r="L11" s="290" t="s">
        <v>8</v>
      </c>
      <c r="M11" s="284" t="s">
        <v>11</v>
      </c>
      <c r="N11" s="285"/>
      <c r="O11" s="286"/>
      <c r="P11" s="287" t="s">
        <v>22</v>
      </c>
      <c r="Q11" s="297" t="s">
        <v>8</v>
      </c>
      <c r="R11" s="300" t="s">
        <v>9</v>
      </c>
      <c r="S11" s="287" t="s">
        <v>8</v>
      </c>
      <c r="T11" s="287" t="s">
        <v>9</v>
      </c>
      <c r="U11" s="284" t="s">
        <v>11</v>
      </c>
      <c r="V11" s="285"/>
      <c r="W11" s="286"/>
      <c r="X11" s="3"/>
      <c r="Y11" s="3"/>
    </row>
    <row r="12" spans="1:25" ht="15.75" customHeight="1" x14ac:dyDescent="0.25">
      <c r="A12" s="307"/>
      <c r="B12" s="307"/>
      <c r="C12" s="283"/>
      <c r="D12" s="307"/>
      <c r="E12" s="307"/>
      <c r="F12" s="283"/>
      <c r="G12" s="291"/>
      <c r="H12" s="288"/>
      <c r="I12" s="274" t="s">
        <v>12</v>
      </c>
      <c r="J12" s="275"/>
      <c r="K12" s="287" t="s">
        <v>13</v>
      </c>
      <c r="L12" s="291"/>
      <c r="M12" s="274" t="s">
        <v>12</v>
      </c>
      <c r="N12" s="275"/>
      <c r="O12" s="287" t="s">
        <v>13</v>
      </c>
      <c r="P12" s="288"/>
      <c r="Q12" s="298"/>
      <c r="R12" s="301"/>
      <c r="S12" s="288"/>
      <c r="T12" s="288"/>
      <c r="U12" s="274" t="s">
        <v>12</v>
      </c>
      <c r="V12" s="275"/>
      <c r="W12" s="287" t="s">
        <v>13</v>
      </c>
      <c r="X12" s="3"/>
      <c r="Y12" s="3"/>
    </row>
    <row r="13" spans="1:25" ht="33" customHeight="1" thickBot="1" x14ac:dyDescent="0.3">
      <c r="A13" s="307"/>
      <c r="B13" s="307"/>
      <c r="C13" s="283"/>
      <c r="D13" s="307"/>
      <c r="E13" s="307"/>
      <c r="F13" s="283"/>
      <c r="G13" s="291"/>
      <c r="H13" s="288"/>
      <c r="I13" s="276"/>
      <c r="J13" s="277"/>
      <c r="K13" s="288"/>
      <c r="L13" s="291"/>
      <c r="M13" s="276"/>
      <c r="N13" s="277"/>
      <c r="O13" s="288"/>
      <c r="P13" s="288"/>
      <c r="Q13" s="298"/>
      <c r="R13" s="301"/>
      <c r="S13" s="288"/>
      <c r="T13" s="288"/>
      <c r="U13" s="276"/>
      <c r="V13" s="277"/>
      <c r="W13" s="288"/>
      <c r="X13" s="3"/>
      <c r="Y13" s="3"/>
    </row>
    <row r="14" spans="1:25" ht="36" customHeight="1" thickBot="1" x14ac:dyDescent="0.3">
      <c r="A14" s="308"/>
      <c r="B14" s="308"/>
      <c r="C14" s="283"/>
      <c r="D14" s="308"/>
      <c r="E14" s="308"/>
      <c r="F14" s="283"/>
      <c r="G14" s="292"/>
      <c r="H14" s="289"/>
      <c r="I14" s="18" t="s">
        <v>23</v>
      </c>
      <c r="J14" s="18" t="s">
        <v>24</v>
      </c>
      <c r="K14" s="289"/>
      <c r="L14" s="292"/>
      <c r="M14" s="18" t="s">
        <v>23</v>
      </c>
      <c r="N14" s="18" t="s">
        <v>24</v>
      </c>
      <c r="O14" s="289"/>
      <c r="P14" s="289"/>
      <c r="Q14" s="299"/>
      <c r="R14" s="302"/>
      <c r="S14" s="289"/>
      <c r="T14" s="289"/>
      <c r="U14" s="18" t="s">
        <v>23</v>
      </c>
      <c r="V14" s="18" t="s">
        <v>24</v>
      </c>
      <c r="W14" s="289"/>
      <c r="X14" s="3"/>
      <c r="Y14" s="3"/>
    </row>
    <row r="15" spans="1:25" ht="18.75" x14ac:dyDescent="0.3">
      <c r="A15" s="19">
        <v>1</v>
      </c>
      <c r="B15" s="20">
        <v>2</v>
      </c>
      <c r="C15" s="20">
        <v>3</v>
      </c>
      <c r="D15" s="20">
        <v>4</v>
      </c>
      <c r="E15" s="258">
        <v>5</v>
      </c>
      <c r="F15" s="20">
        <v>6</v>
      </c>
      <c r="G15" s="251">
        <v>7</v>
      </c>
      <c r="H15" s="20">
        <v>8</v>
      </c>
      <c r="I15" s="20">
        <v>9</v>
      </c>
      <c r="J15" s="20">
        <v>10</v>
      </c>
      <c r="K15" s="20">
        <v>11</v>
      </c>
      <c r="L15" s="251">
        <v>12</v>
      </c>
      <c r="M15" s="20">
        <v>13</v>
      </c>
      <c r="N15" s="20">
        <v>14</v>
      </c>
      <c r="O15" s="20">
        <v>15</v>
      </c>
      <c r="P15" s="20">
        <v>16</v>
      </c>
      <c r="Q15" s="258">
        <v>17</v>
      </c>
      <c r="R15" s="21">
        <v>18</v>
      </c>
      <c r="S15" s="258">
        <v>19</v>
      </c>
      <c r="T15" s="20">
        <v>20</v>
      </c>
      <c r="U15" s="20">
        <v>21</v>
      </c>
      <c r="V15" s="20">
        <v>22</v>
      </c>
      <c r="W15" s="20">
        <v>23</v>
      </c>
      <c r="X15" s="317"/>
      <c r="Y15" s="318"/>
    </row>
    <row r="16" spans="1:25" s="162" customFormat="1" ht="18.75" x14ac:dyDescent="0.3">
      <c r="A16" s="153">
        <v>1</v>
      </c>
      <c r="B16" s="154" t="s">
        <v>308</v>
      </c>
      <c r="C16" s="155">
        <f>SUM(C17:C20)</f>
        <v>137.72499999999999</v>
      </c>
      <c r="D16" s="156">
        <f>SUM(D17:D20)</f>
        <v>138</v>
      </c>
      <c r="E16" s="156">
        <f>E17+E20</f>
        <v>209</v>
      </c>
      <c r="F16" s="176">
        <f t="shared" ref="F16:W16" si="0">SUM(F17:F20)</f>
        <v>3.5010309848282137</v>
      </c>
      <c r="G16" s="156">
        <f t="shared" si="0"/>
        <v>4</v>
      </c>
      <c r="H16" s="176">
        <f>G16/D16*100</f>
        <v>2.8985507246376812</v>
      </c>
      <c r="I16" s="156">
        <f t="shared" si="0"/>
        <v>0</v>
      </c>
      <c r="J16" s="156">
        <f t="shared" si="0"/>
        <v>0</v>
      </c>
      <c r="K16" s="156">
        <f t="shared" si="0"/>
        <v>2</v>
      </c>
      <c r="L16" s="156">
        <f t="shared" si="0"/>
        <v>3</v>
      </c>
      <c r="M16" s="156">
        <f t="shared" si="0"/>
        <v>0</v>
      </c>
      <c r="N16" s="156">
        <f t="shared" si="0"/>
        <v>1</v>
      </c>
      <c r="O16" s="156">
        <f t="shared" si="0"/>
        <v>2</v>
      </c>
      <c r="P16" s="160">
        <f t="shared" ref="P16:P78" si="1">L16/G16*100</f>
        <v>75</v>
      </c>
      <c r="Q16" s="156">
        <f>Q17+Q20</f>
        <v>10</v>
      </c>
      <c r="R16" s="160">
        <f>Q16/E16*100</f>
        <v>4.7846889952153111</v>
      </c>
      <c r="S16" s="156">
        <f>S17+S20</f>
        <v>10</v>
      </c>
      <c r="T16" s="160">
        <f t="shared" ref="T16:T78" si="2">S16/E16*100</f>
        <v>4.7846889952153111</v>
      </c>
      <c r="U16" s="156">
        <f t="shared" si="0"/>
        <v>0</v>
      </c>
      <c r="V16" s="156">
        <f t="shared" si="0"/>
        <v>1</v>
      </c>
      <c r="W16" s="156">
        <f t="shared" si="0"/>
        <v>5</v>
      </c>
      <c r="X16" s="315"/>
      <c r="Y16" s="316"/>
    </row>
    <row r="17" spans="1:25" s="48" customFormat="1" ht="18.75" x14ac:dyDescent="0.3">
      <c r="A17" s="180">
        <v>2</v>
      </c>
      <c r="B17" s="49" t="s">
        <v>309</v>
      </c>
      <c r="C17" s="50"/>
      <c r="D17" s="51">
        <v>89</v>
      </c>
      <c r="E17" s="52">
        <f>E18+E19</f>
        <v>125</v>
      </c>
      <c r="F17" s="53"/>
      <c r="G17" s="78">
        <v>2</v>
      </c>
      <c r="H17" s="183">
        <f t="shared" ref="H17:H80" si="3">G17/D17*100</f>
        <v>2.2471910112359552</v>
      </c>
      <c r="I17" s="54">
        <v>0</v>
      </c>
      <c r="J17" s="54">
        <v>0</v>
      </c>
      <c r="K17" s="54">
        <v>2</v>
      </c>
      <c r="L17" s="97">
        <f>M17+N17+O17</f>
        <v>2</v>
      </c>
      <c r="M17" s="54">
        <v>0</v>
      </c>
      <c r="N17" s="54">
        <v>0</v>
      </c>
      <c r="O17" s="54">
        <v>2</v>
      </c>
      <c r="P17" s="53">
        <f t="shared" si="1"/>
        <v>100</v>
      </c>
      <c r="Q17" s="52">
        <f>Q18+Q19</f>
        <v>6</v>
      </c>
      <c r="R17" s="53"/>
      <c r="S17" s="52">
        <f>S18+S19</f>
        <v>6</v>
      </c>
      <c r="T17" s="53"/>
      <c r="U17" s="55"/>
      <c r="V17" s="54"/>
      <c r="W17" s="54"/>
      <c r="X17" s="313"/>
      <c r="Y17" s="314"/>
    </row>
    <row r="18" spans="1:25" s="48" customFormat="1" ht="18.75" x14ac:dyDescent="0.3">
      <c r="A18" s="71">
        <v>3</v>
      </c>
      <c r="B18" s="49" t="s">
        <v>218</v>
      </c>
      <c r="C18" s="50">
        <v>9.4610000000000003</v>
      </c>
      <c r="D18" s="51"/>
      <c r="E18" s="52">
        <v>1</v>
      </c>
      <c r="F18" s="53">
        <f t="shared" ref="F18:F94" si="4">E18/C18</f>
        <v>0.10569707219110031</v>
      </c>
      <c r="G18" s="78"/>
      <c r="H18" s="177"/>
      <c r="I18" s="54"/>
      <c r="J18" s="54"/>
      <c r="K18" s="54"/>
      <c r="L18" s="97"/>
      <c r="M18" s="54"/>
      <c r="N18" s="54"/>
      <c r="O18" s="54"/>
      <c r="P18" s="53"/>
      <c r="Q18" s="52"/>
      <c r="R18" s="53"/>
      <c r="S18" s="97"/>
      <c r="T18" s="53"/>
      <c r="U18" s="55"/>
      <c r="V18" s="55"/>
      <c r="W18" s="54"/>
      <c r="X18" s="224"/>
      <c r="Y18" s="225"/>
    </row>
    <row r="19" spans="1:25" s="48" customFormat="1" ht="18.75" x14ac:dyDescent="0.3">
      <c r="A19" s="71">
        <v>4</v>
      </c>
      <c r="B19" s="49" t="s">
        <v>219</v>
      </c>
      <c r="C19" s="50">
        <v>84.816000000000003</v>
      </c>
      <c r="D19" s="51"/>
      <c r="E19" s="52">
        <v>124</v>
      </c>
      <c r="F19" s="53">
        <f t="shared" si="4"/>
        <v>1.4619883040935673</v>
      </c>
      <c r="G19" s="78"/>
      <c r="H19" s="177"/>
      <c r="I19" s="54"/>
      <c r="J19" s="54"/>
      <c r="K19" s="54"/>
      <c r="L19" s="97"/>
      <c r="M19" s="54"/>
      <c r="N19" s="54"/>
      <c r="O19" s="54"/>
      <c r="P19" s="53"/>
      <c r="Q19" s="52">
        <f t="shared" ref="Q19:Q81" si="5">INT(E19*IF(F19&lt;1,0.03,IF(F19&lt;2,0.05,IF(F19&lt;4,0.07,IF(F19&lt;6,0.08,IF(F19&lt;8,0.1,IF(F19&lt;10,0.12,IF(F19&lt;12,0.15,IF(F19&lt;15,0.2,IF(F19&lt;20,0.25,0.3))))))))))</f>
        <v>6</v>
      </c>
      <c r="R19" s="53">
        <f t="shared" ref="R19:R81" si="6">Q19/E19*100</f>
        <v>4.838709677419355</v>
      </c>
      <c r="S19" s="97">
        <v>6</v>
      </c>
      <c r="T19" s="53">
        <f t="shared" si="2"/>
        <v>4.838709677419355</v>
      </c>
      <c r="U19" s="55">
        <f t="shared" ref="U19" si="7">ROUNDDOWN(Q19*15/100,0)</f>
        <v>0</v>
      </c>
      <c r="V19" s="55">
        <f>S19-U19-W19</f>
        <v>1</v>
      </c>
      <c r="W19" s="54">
        <f>ROUNDUP(Q19*80/100,0)</f>
        <v>5</v>
      </c>
      <c r="X19" s="224"/>
      <c r="Y19" s="225"/>
    </row>
    <row r="20" spans="1:25" s="46" customFormat="1" ht="18.75" x14ac:dyDescent="0.3">
      <c r="A20" s="85">
        <v>5</v>
      </c>
      <c r="B20" s="93" t="s">
        <v>29</v>
      </c>
      <c r="C20" s="87">
        <v>43.448</v>
      </c>
      <c r="D20" s="88">
        <v>49</v>
      </c>
      <c r="E20" s="89">
        <v>84</v>
      </c>
      <c r="F20" s="90">
        <f t="shared" si="4"/>
        <v>1.9333456085435463</v>
      </c>
      <c r="G20" s="254">
        <v>2</v>
      </c>
      <c r="H20" s="108">
        <f t="shared" si="3"/>
        <v>4.0816326530612246</v>
      </c>
      <c r="I20" s="91"/>
      <c r="J20" s="91"/>
      <c r="K20" s="91"/>
      <c r="L20" s="91">
        <f>M20+N20+O20</f>
        <v>1</v>
      </c>
      <c r="M20" s="91">
        <v>0</v>
      </c>
      <c r="N20" s="91">
        <v>1</v>
      </c>
      <c r="O20" s="91">
        <v>0</v>
      </c>
      <c r="P20" s="90">
        <f>L20/G20*100</f>
        <v>50</v>
      </c>
      <c r="Q20" s="89">
        <f t="shared" si="5"/>
        <v>4</v>
      </c>
      <c r="R20" s="90">
        <f t="shared" si="6"/>
        <v>4.7619047619047619</v>
      </c>
      <c r="S20" s="98">
        <v>4</v>
      </c>
      <c r="T20" s="90">
        <f t="shared" si="2"/>
        <v>4.7619047619047619</v>
      </c>
      <c r="U20" s="246"/>
      <c r="V20" s="91"/>
      <c r="W20" s="91"/>
    </row>
    <row r="21" spans="1:25" s="166" customFormat="1" ht="21" customHeight="1" x14ac:dyDescent="0.3">
      <c r="A21" s="163">
        <v>6</v>
      </c>
      <c r="B21" s="164" t="s">
        <v>30</v>
      </c>
      <c r="C21" s="165">
        <f>SUM(C22:C35)</f>
        <v>463.28100000000006</v>
      </c>
      <c r="D21" s="174">
        <f t="shared" ref="D21" si="8">SUM(D22:D35)</f>
        <v>7306</v>
      </c>
      <c r="E21" s="174">
        <f>E22+E23+E28+E29+E30+E31+E32+E33+E34+E35</f>
        <v>5962</v>
      </c>
      <c r="F21" s="176">
        <f t="shared" ref="F21" si="9">SUM(F22:F35)</f>
        <v>123.59945645696637</v>
      </c>
      <c r="G21" s="174">
        <f t="shared" ref="G21" si="10">SUM(G22:G35)</f>
        <v>406</v>
      </c>
      <c r="H21" s="176">
        <f t="shared" si="3"/>
        <v>5.5570763755817136</v>
      </c>
      <c r="I21" s="174">
        <f t="shared" ref="I21" si="11">SUM(I22:I35)</f>
        <v>2</v>
      </c>
      <c r="J21" s="174">
        <f t="shared" ref="J21" si="12">SUM(J22:J35)</f>
        <v>1</v>
      </c>
      <c r="K21" s="174">
        <f t="shared" ref="K21" si="13">SUM(K22:K35)</f>
        <v>12</v>
      </c>
      <c r="L21" s="174">
        <f t="shared" ref="L21" si="14">SUM(L22:L35)</f>
        <v>240</v>
      </c>
      <c r="M21" s="174">
        <f t="shared" ref="M21" si="15">SUM(M22:M35)</f>
        <v>40</v>
      </c>
      <c r="N21" s="174">
        <f t="shared" ref="N21" si="16">SUM(N22:N35)</f>
        <v>105</v>
      </c>
      <c r="O21" s="174">
        <f t="shared" ref="O21:W21" si="17">SUM(O22:O35)</f>
        <v>95</v>
      </c>
      <c r="P21" s="160">
        <f t="shared" si="1"/>
        <v>59.11330049261084</v>
      </c>
      <c r="Q21" s="174">
        <f>Q22+Q23+Q28+Q29+Q30+Q31+Q32+Q33+Q34+Q35</f>
        <v>1318</v>
      </c>
      <c r="R21" s="160">
        <f t="shared" si="6"/>
        <v>22.106675612210669</v>
      </c>
      <c r="S21" s="174">
        <f>S22+S23+S28+S29+S30+S31+S32+S33+S34+S35</f>
        <v>429</v>
      </c>
      <c r="T21" s="160">
        <f t="shared" si="2"/>
        <v>7.195571955719557</v>
      </c>
      <c r="U21" s="174">
        <f t="shared" si="17"/>
        <v>2</v>
      </c>
      <c r="V21" s="174">
        <f t="shared" si="17"/>
        <v>0</v>
      </c>
      <c r="W21" s="174">
        <f t="shared" si="17"/>
        <v>14</v>
      </c>
      <c r="X21" s="315"/>
      <c r="Y21" s="316"/>
    </row>
    <row r="22" spans="1:25" s="42" customFormat="1" ht="18.75" customHeight="1" x14ac:dyDescent="0.3">
      <c r="A22" s="35">
        <v>7</v>
      </c>
      <c r="B22" s="36" t="s">
        <v>31</v>
      </c>
      <c r="C22" s="37">
        <v>29.343</v>
      </c>
      <c r="D22" s="38">
        <v>765</v>
      </c>
      <c r="E22" s="39">
        <v>267</v>
      </c>
      <c r="F22" s="40">
        <f t="shared" si="4"/>
        <v>9.0992741028524691</v>
      </c>
      <c r="G22" s="255"/>
      <c r="H22" s="256"/>
      <c r="I22" s="41">
        <v>0</v>
      </c>
      <c r="J22" s="41">
        <v>0</v>
      </c>
      <c r="K22" s="41">
        <v>0</v>
      </c>
      <c r="L22" s="30"/>
      <c r="M22" s="41"/>
      <c r="N22" s="41"/>
      <c r="O22" s="41"/>
      <c r="P22" s="40"/>
      <c r="Q22" s="39"/>
      <c r="R22" s="40"/>
      <c r="S22" s="41"/>
      <c r="T22" s="40"/>
      <c r="U22" s="41"/>
      <c r="V22" s="41"/>
      <c r="W22" s="41"/>
    </row>
    <row r="23" spans="1:25" s="48" customFormat="1" ht="20.25" customHeight="1" x14ac:dyDescent="0.3">
      <c r="A23" s="71">
        <v>8</v>
      </c>
      <c r="B23" s="49" t="s">
        <v>310</v>
      </c>
      <c r="C23" s="50"/>
      <c r="D23" s="51">
        <v>221</v>
      </c>
      <c r="E23" s="52">
        <f>E24+E25+E26+E27</f>
        <v>224</v>
      </c>
      <c r="F23" s="53"/>
      <c r="G23" s="78">
        <v>15</v>
      </c>
      <c r="H23" s="183">
        <f t="shared" si="3"/>
        <v>6.7873303167420813</v>
      </c>
      <c r="I23" s="54">
        <v>2</v>
      </c>
      <c r="J23" s="54">
        <v>1</v>
      </c>
      <c r="K23" s="54">
        <v>12</v>
      </c>
      <c r="L23" s="97">
        <f>M23+N23+O23</f>
        <v>8</v>
      </c>
      <c r="M23" s="54">
        <v>0</v>
      </c>
      <c r="N23" s="54">
        <v>1</v>
      </c>
      <c r="O23" s="54">
        <v>7</v>
      </c>
      <c r="P23" s="53">
        <f t="shared" si="1"/>
        <v>53.333333333333336</v>
      </c>
      <c r="Q23" s="52">
        <f>Q24+Q25+Q26+Q27</f>
        <v>16</v>
      </c>
      <c r="R23" s="53"/>
      <c r="S23" s="52">
        <f>S24+S25+S26+S27</f>
        <v>16</v>
      </c>
      <c r="T23" s="53"/>
      <c r="U23" s="55"/>
      <c r="V23" s="55"/>
      <c r="W23" s="54"/>
      <c r="X23" s="47"/>
    </row>
    <row r="24" spans="1:25" s="48" customFormat="1" ht="20.25" customHeight="1" x14ac:dyDescent="0.3">
      <c r="A24" s="75">
        <v>9</v>
      </c>
      <c r="B24" s="49" t="s">
        <v>220</v>
      </c>
      <c r="C24" s="50">
        <v>36.554000000000002</v>
      </c>
      <c r="D24" s="51"/>
      <c r="E24" s="52">
        <v>183</v>
      </c>
      <c r="F24" s="53">
        <f t="shared" si="4"/>
        <v>5.006292061060349</v>
      </c>
      <c r="G24" s="78"/>
      <c r="H24" s="183"/>
      <c r="I24" s="54"/>
      <c r="J24" s="54"/>
      <c r="K24" s="54"/>
      <c r="L24" s="97"/>
      <c r="M24" s="54"/>
      <c r="N24" s="54"/>
      <c r="O24" s="54"/>
      <c r="P24" s="53"/>
      <c r="Q24" s="52">
        <f t="shared" si="5"/>
        <v>14</v>
      </c>
      <c r="R24" s="53">
        <f t="shared" si="6"/>
        <v>7.6502732240437163</v>
      </c>
      <c r="S24" s="97">
        <v>14</v>
      </c>
      <c r="T24" s="53">
        <f t="shared" si="2"/>
        <v>7.6502732240437163</v>
      </c>
      <c r="U24" s="55">
        <f t="shared" ref="U24:U25" si="18">ROUNDDOWN(Q24*15/100,0)</f>
        <v>2</v>
      </c>
      <c r="V24" s="55">
        <f t="shared" ref="V24:V25" si="19">S24-U24-W24</f>
        <v>0</v>
      </c>
      <c r="W24" s="54">
        <f t="shared" ref="W24:W25" si="20">ROUNDUP(Q24*80/100,0)</f>
        <v>12</v>
      </c>
      <c r="X24" s="47"/>
    </row>
    <row r="25" spans="1:25" s="48" customFormat="1" ht="20.25" customHeight="1" x14ac:dyDescent="0.3">
      <c r="A25" s="180">
        <v>10</v>
      </c>
      <c r="B25" s="49" t="s">
        <v>221</v>
      </c>
      <c r="C25" s="50">
        <v>10.96</v>
      </c>
      <c r="D25" s="51"/>
      <c r="E25" s="52">
        <v>41</v>
      </c>
      <c r="F25" s="53">
        <f t="shared" si="4"/>
        <v>3.7408759124087587</v>
      </c>
      <c r="G25" s="78"/>
      <c r="H25" s="183"/>
      <c r="I25" s="54"/>
      <c r="J25" s="54"/>
      <c r="K25" s="54"/>
      <c r="L25" s="97"/>
      <c r="M25" s="54"/>
      <c r="N25" s="54"/>
      <c r="O25" s="54"/>
      <c r="P25" s="53"/>
      <c r="Q25" s="52">
        <f t="shared" si="5"/>
        <v>2</v>
      </c>
      <c r="R25" s="53">
        <f t="shared" si="6"/>
        <v>4.8780487804878048</v>
      </c>
      <c r="S25" s="97">
        <v>2</v>
      </c>
      <c r="T25" s="53">
        <f t="shared" si="2"/>
        <v>4.8780487804878048</v>
      </c>
      <c r="U25" s="55">
        <f t="shared" si="18"/>
        <v>0</v>
      </c>
      <c r="V25" s="55">
        <f t="shared" si="19"/>
        <v>0</v>
      </c>
      <c r="W25" s="54">
        <f t="shared" si="20"/>
        <v>2</v>
      </c>
      <c r="X25" s="47"/>
    </row>
    <row r="26" spans="1:25" s="48" customFormat="1" ht="20.25" customHeight="1" x14ac:dyDescent="0.3">
      <c r="A26" s="71">
        <v>11</v>
      </c>
      <c r="B26" s="49" t="s">
        <v>222</v>
      </c>
      <c r="C26" s="50">
        <v>4.1310000000000002</v>
      </c>
      <c r="D26" s="51"/>
      <c r="E26" s="52">
        <v>0</v>
      </c>
      <c r="F26" s="53">
        <f t="shared" si="4"/>
        <v>0</v>
      </c>
      <c r="G26" s="78"/>
      <c r="H26" s="183"/>
      <c r="I26" s="54"/>
      <c r="J26" s="54"/>
      <c r="K26" s="54"/>
      <c r="L26" s="97"/>
      <c r="M26" s="54"/>
      <c r="N26" s="54"/>
      <c r="O26" s="54"/>
      <c r="P26" s="53"/>
      <c r="Q26" s="52"/>
      <c r="R26" s="53"/>
      <c r="S26" s="97"/>
      <c r="T26" s="53"/>
      <c r="U26" s="55"/>
      <c r="V26" s="55"/>
      <c r="W26" s="54"/>
      <c r="X26" s="47"/>
    </row>
    <row r="27" spans="1:25" s="48" customFormat="1" ht="20.25" customHeight="1" x14ac:dyDescent="0.3">
      <c r="A27" s="71">
        <v>12</v>
      </c>
      <c r="B27" s="49" t="s">
        <v>223</v>
      </c>
      <c r="C27" s="50">
        <v>5.1109999999999998</v>
      </c>
      <c r="D27" s="51"/>
      <c r="E27" s="52">
        <v>0</v>
      </c>
      <c r="F27" s="53">
        <f t="shared" si="4"/>
        <v>0</v>
      </c>
      <c r="G27" s="78"/>
      <c r="H27" s="183"/>
      <c r="I27" s="54"/>
      <c r="J27" s="54"/>
      <c r="K27" s="54"/>
      <c r="L27" s="97"/>
      <c r="M27" s="54"/>
      <c r="N27" s="54"/>
      <c r="O27" s="54"/>
      <c r="P27" s="53"/>
      <c r="Q27" s="52"/>
      <c r="R27" s="53"/>
      <c r="S27" s="97"/>
      <c r="T27" s="53"/>
      <c r="U27" s="55"/>
      <c r="V27" s="55"/>
      <c r="W27" s="54"/>
      <c r="X27" s="47"/>
    </row>
    <row r="28" spans="1:25" s="46" customFormat="1" ht="18.75" x14ac:dyDescent="0.3">
      <c r="A28" s="85">
        <v>13</v>
      </c>
      <c r="B28" s="93" t="s">
        <v>33</v>
      </c>
      <c r="C28" s="87">
        <v>152.04400000000001</v>
      </c>
      <c r="D28" s="88">
        <v>2830</v>
      </c>
      <c r="E28" s="89">
        <v>2512</v>
      </c>
      <c r="F28" s="90">
        <f t="shared" si="4"/>
        <v>16.521533240377785</v>
      </c>
      <c r="G28" s="254">
        <v>100</v>
      </c>
      <c r="H28" s="108">
        <f t="shared" si="3"/>
        <v>3.5335689045936398</v>
      </c>
      <c r="I28" s="91"/>
      <c r="J28" s="91"/>
      <c r="K28" s="91"/>
      <c r="L28" s="91">
        <f t="shared" ref="L28:L35" si="21">M28+N28+O28</f>
        <v>89</v>
      </c>
      <c r="M28" s="91">
        <v>14</v>
      </c>
      <c r="N28" s="91">
        <v>37</v>
      </c>
      <c r="O28" s="91">
        <v>38</v>
      </c>
      <c r="P28" s="90">
        <f t="shared" si="1"/>
        <v>89</v>
      </c>
      <c r="Q28" s="89">
        <f t="shared" si="5"/>
        <v>628</v>
      </c>
      <c r="R28" s="90">
        <f t="shared" si="6"/>
        <v>25</v>
      </c>
      <c r="S28" s="98">
        <v>117</v>
      </c>
      <c r="T28" s="90">
        <f t="shared" si="2"/>
        <v>4.6576433121019107</v>
      </c>
      <c r="U28" s="246"/>
      <c r="V28" s="91"/>
      <c r="W28" s="91"/>
      <c r="X28" s="311"/>
      <c r="Y28" s="312"/>
    </row>
    <row r="29" spans="1:25" s="46" customFormat="1" ht="21" customHeight="1" x14ac:dyDescent="0.3">
      <c r="A29" s="182">
        <v>14</v>
      </c>
      <c r="B29" s="93" t="s">
        <v>34</v>
      </c>
      <c r="C29" s="87">
        <v>16.684999999999999</v>
      </c>
      <c r="D29" s="88">
        <v>159</v>
      </c>
      <c r="E29" s="89">
        <v>45</v>
      </c>
      <c r="F29" s="90">
        <f t="shared" si="4"/>
        <v>2.697033263410249</v>
      </c>
      <c r="G29" s="254">
        <v>19</v>
      </c>
      <c r="H29" s="108">
        <f t="shared" si="3"/>
        <v>11.949685534591195</v>
      </c>
      <c r="I29" s="91"/>
      <c r="J29" s="91"/>
      <c r="K29" s="91"/>
      <c r="L29" s="91">
        <f t="shared" si="21"/>
        <v>3</v>
      </c>
      <c r="M29" s="91">
        <v>1</v>
      </c>
      <c r="N29" s="91">
        <v>1</v>
      </c>
      <c r="O29" s="91">
        <v>1</v>
      </c>
      <c r="P29" s="90">
        <f t="shared" si="1"/>
        <v>15.789473684210526</v>
      </c>
      <c r="Q29" s="89">
        <f t="shared" si="5"/>
        <v>3</v>
      </c>
      <c r="R29" s="90">
        <f t="shared" si="6"/>
        <v>6.666666666666667</v>
      </c>
      <c r="S29" s="98">
        <v>3</v>
      </c>
      <c r="T29" s="90">
        <f t="shared" si="2"/>
        <v>6.666666666666667</v>
      </c>
      <c r="U29" s="246"/>
      <c r="V29" s="91"/>
      <c r="W29" s="91"/>
    </row>
    <row r="30" spans="1:25" s="46" customFormat="1" ht="18.75" x14ac:dyDescent="0.3">
      <c r="A30" s="92">
        <v>15</v>
      </c>
      <c r="B30" s="93" t="s">
        <v>35</v>
      </c>
      <c r="C30" s="87">
        <v>40.914000000000001</v>
      </c>
      <c r="D30" s="88">
        <v>1245</v>
      </c>
      <c r="E30" s="89">
        <v>924</v>
      </c>
      <c r="F30" s="90">
        <f t="shared" si="4"/>
        <v>22.583956591875641</v>
      </c>
      <c r="G30" s="254">
        <v>49</v>
      </c>
      <c r="H30" s="108">
        <f t="shared" si="3"/>
        <v>3.9357429718875498</v>
      </c>
      <c r="I30" s="91"/>
      <c r="J30" s="91"/>
      <c r="K30" s="91"/>
      <c r="L30" s="91">
        <f t="shared" si="21"/>
        <v>49</v>
      </c>
      <c r="M30" s="91">
        <v>7</v>
      </c>
      <c r="N30" s="91">
        <v>27</v>
      </c>
      <c r="O30" s="91">
        <v>15</v>
      </c>
      <c r="P30" s="90">
        <f t="shared" si="1"/>
        <v>100</v>
      </c>
      <c r="Q30" s="89">
        <f t="shared" si="5"/>
        <v>277</v>
      </c>
      <c r="R30" s="90">
        <f t="shared" si="6"/>
        <v>29.978354978354975</v>
      </c>
      <c r="S30" s="98">
        <v>64</v>
      </c>
      <c r="T30" s="90">
        <f t="shared" si="2"/>
        <v>6.9264069264069263</v>
      </c>
      <c r="U30" s="246"/>
      <c r="V30" s="91"/>
      <c r="W30" s="91"/>
    </row>
    <row r="31" spans="1:25" s="46" customFormat="1" ht="18.75" x14ac:dyDescent="0.3">
      <c r="A31" s="92">
        <v>16</v>
      </c>
      <c r="B31" s="99" t="s">
        <v>284</v>
      </c>
      <c r="C31" s="87">
        <v>30.908000000000001</v>
      </c>
      <c r="D31" s="88">
        <v>611</v>
      </c>
      <c r="E31" s="89">
        <v>302</v>
      </c>
      <c r="F31" s="90">
        <f t="shared" si="4"/>
        <v>9.770933091756179</v>
      </c>
      <c r="G31" s="254">
        <v>152</v>
      </c>
      <c r="H31" s="108">
        <f t="shared" si="3"/>
        <v>24.877250409165303</v>
      </c>
      <c r="I31" s="91"/>
      <c r="J31" s="91"/>
      <c r="K31" s="91"/>
      <c r="L31" s="91">
        <f t="shared" si="21"/>
        <v>44</v>
      </c>
      <c r="M31" s="91">
        <v>12</v>
      </c>
      <c r="N31" s="91">
        <v>16</v>
      </c>
      <c r="O31" s="91">
        <v>16</v>
      </c>
      <c r="P31" s="90">
        <f t="shared" si="1"/>
        <v>28.947368421052634</v>
      </c>
      <c r="Q31" s="89">
        <f t="shared" si="5"/>
        <v>36</v>
      </c>
      <c r="R31" s="90">
        <f t="shared" si="6"/>
        <v>11.920529801324504</v>
      </c>
      <c r="S31" s="98">
        <v>36</v>
      </c>
      <c r="T31" s="90">
        <f t="shared" si="2"/>
        <v>11.920529801324504</v>
      </c>
      <c r="U31" s="246"/>
      <c r="V31" s="91"/>
      <c r="W31" s="91"/>
      <c r="X31" s="311"/>
      <c r="Y31" s="312"/>
    </row>
    <row r="32" spans="1:25" s="46" customFormat="1" ht="18.75" x14ac:dyDescent="0.3">
      <c r="A32" s="85">
        <v>17</v>
      </c>
      <c r="B32" s="86" t="s">
        <v>186</v>
      </c>
      <c r="C32" s="87">
        <v>8.3089999999999993</v>
      </c>
      <c r="D32" s="88">
        <v>144</v>
      </c>
      <c r="E32" s="89">
        <v>150</v>
      </c>
      <c r="F32" s="90">
        <f t="shared" si="4"/>
        <v>18.052713924660008</v>
      </c>
      <c r="G32" s="254">
        <v>21</v>
      </c>
      <c r="H32" s="108">
        <f t="shared" si="3"/>
        <v>14.583333333333334</v>
      </c>
      <c r="I32" s="91"/>
      <c r="J32" s="91"/>
      <c r="K32" s="91"/>
      <c r="L32" s="91">
        <f t="shared" si="21"/>
        <v>21</v>
      </c>
      <c r="M32" s="91">
        <v>3</v>
      </c>
      <c r="N32" s="91">
        <v>11</v>
      </c>
      <c r="O32" s="91">
        <v>7</v>
      </c>
      <c r="P32" s="90">
        <f t="shared" si="1"/>
        <v>100</v>
      </c>
      <c r="Q32" s="89">
        <f t="shared" si="5"/>
        <v>37</v>
      </c>
      <c r="R32" s="90">
        <f t="shared" si="6"/>
        <v>24.666666666666668</v>
      </c>
      <c r="S32" s="98">
        <v>27</v>
      </c>
      <c r="T32" s="90">
        <f t="shared" si="2"/>
        <v>18</v>
      </c>
      <c r="U32" s="246"/>
      <c r="V32" s="91"/>
      <c r="W32" s="91"/>
    </row>
    <row r="33" spans="1:24" s="46" customFormat="1" ht="21.75" customHeight="1" x14ac:dyDescent="0.3">
      <c r="A33" s="182">
        <v>18</v>
      </c>
      <c r="B33" s="86" t="s">
        <v>224</v>
      </c>
      <c r="C33" s="87">
        <v>44.75</v>
      </c>
      <c r="D33" s="88">
        <v>553</v>
      </c>
      <c r="E33" s="89">
        <v>212</v>
      </c>
      <c r="F33" s="90">
        <f t="shared" si="4"/>
        <v>4.7374301675977657</v>
      </c>
      <c r="G33" s="82">
        <v>30</v>
      </c>
      <c r="H33" s="108">
        <f t="shared" si="3"/>
        <v>5.4249547920433994</v>
      </c>
      <c r="I33" s="91"/>
      <c r="J33" s="91"/>
      <c r="K33" s="91"/>
      <c r="L33" s="91">
        <f t="shared" si="21"/>
        <v>15</v>
      </c>
      <c r="M33" s="91">
        <v>1</v>
      </c>
      <c r="N33" s="91">
        <v>6</v>
      </c>
      <c r="O33" s="91">
        <v>8</v>
      </c>
      <c r="P33" s="90">
        <f t="shared" si="1"/>
        <v>50</v>
      </c>
      <c r="Q33" s="89">
        <f t="shared" si="5"/>
        <v>16</v>
      </c>
      <c r="R33" s="90">
        <f t="shared" si="6"/>
        <v>7.5471698113207548</v>
      </c>
      <c r="S33" s="98">
        <v>16</v>
      </c>
      <c r="T33" s="90">
        <f t="shared" si="2"/>
        <v>7.5471698113207548</v>
      </c>
      <c r="U33" s="246"/>
      <c r="V33" s="91"/>
      <c r="W33" s="91"/>
    </row>
    <row r="34" spans="1:24" s="46" customFormat="1" ht="18.75" x14ac:dyDescent="0.3">
      <c r="A34" s="92">
        <v>19</v>
      </c>
      <c r="B34" s="86" t="s">
        <v>36</v>
      </c>
      <c r="C34" s="87">
        <v>44.792000000000002</v>
      </c>
      <c r="D34" s="88">
        <v>336</v>
      </c>
      <c r="E34" s="89">
        <v>810</v>
      </c>
      <c r="F34" s="90">
        <f t="shared" si="4"/>
        <v>18.083586354706195</v>
      </c>
      <c r="G34" s="254">
        <v>10</v>
      </c>
      <c r="H34" s="108">
        <f t="shared" si="3"/>
        <v>2.9761904761904758</v>
      </c>
      <c r="I34" s="91"/>
      <c r="J34" s="91"/>
      <c r="K34" s="91"/>
      <c r="L34" s="91">
        <f t="shared" si="21"/>
        <v>10</v>
      </c>
      <c r="M34" s="91">
        <v>1</v>
      </c>
      <c r="N34" s="91">
        <v>6</v>
      </c>
      <c r="O34" s="91">
        <v>3</v>
      </c>
      <c r="P34" s="90">
        <f t="shared" si="1"/>
        <v>100</v>
      </c>
      <c r="Q34" s="89">
        <f t="shared" si="5"/>
        <v>202</v>
      </c>
      <c r="R34" s="90">
        <f t="shared" si="6"/>
        <v>24.938271604938272</v>
      </c>
      <c r="S34" s="98">
        <v>100</v>
      </c>
      <c r="T34" s="90">
        <f t="shared" si="2"/>
        <v>12.345679012345679</v>
      </c>
      <c r="U34" s="246"/>
      <c r="V34" s="91"/>
      <c r="W34" s="91"/>
    </row>
    <row r="35" spans="1:24" s="46" customFormat="1" ht="22.5" customHeight="1" x14ac:dyDescent="0.3">
      <c r="A35" s="92">
        <v>20</v>
      </c>
      <c r="B35" s="86" t="s">
        <v>225</v>
      </c>
      <c r="C35" s="87">
        <v>38.78</v>
      </c>
      <c r="D35" s="88">
        <v>442</v>
      </c>
      <c r="E35" s="89">
        <v>516</v>
      </c>
      <c r="F35" s="90">
        <f t="shared" si="4"/>
        <v>13.30582774626096</v>
      </c>
      <c r="G35" s="254">
        <v>10</v>
      </c>
      <c r="H35" s="108">
        <f t="shared" si="3"/>
        <v>2.2624434389140271</v>
      </c>
      <c r="I35" s="91"/>
      <c r="J35" s="91"/>
      <c r="K35" s="91"/>
      <c r="L35" s="91">
        <f t="shared" si="21"/>
        <v>1</v>
      </c>
      <c r="M35" s="91">
        <v>1</v>
      </c>
      <c r="N35" s="91">
        <v>0</v>
      </c>
      <c r="O35" s="91">
        <v>0</v>
      </c>
      <c r="P35" s="90">
        <f t="shared" si="1"/>
        <v>10</v>
      </c>
      <c r="Q35" s="89">
        <f t="shared" si="5"/>
        <v>103</v>
      </c>
      <c r="R35" s="90">
        <f t="shared" si="6"/>
        <v>19.961240310077518</v>
      </c>
      <c r="S35" s="98">
        <v>50</v>
      </c>
      <c r="T35" s="90">
        <f t="shared" si="2"/>
        <v>9.6899224806201563</v>
      </c>
      <c r="U35" s="246"/>
      <c r="V35" s="91"/>
      <c r="W35" s="91"/>
    </row>
    <row r="36" spans="1:24" s="166" customFormat="1" ht="18.75" x14ac:dyDescent="0.3">
      <c r="A36" s="153">
        <v>21</v>
      </c>
      <c r="B36" s="164" t="s">
        <v>39</v>
      </c>
      <c r="C36" s="165">
        <f>SUM(C37:C43)</f>
        <v>876.24599999999998</v>
      </c>
      <c r="D36" s="174">
        <f t="shared" ref="D36" si="22">SUM(D37:D43)</f>
        <v>2102</v>
      </c>
      <c r="E36" s="174">
        <f>E37+E38+E41+E42+E43</f>
        <v>1454</v>
      </c>
      <c r="F36" s="176">
        <f t="shared" ref="F36" si="23">SUM(F37:F43)</f>
        <v>11.986503684281752</v>
      </c>
      <c r="G36" s="174">
        <f t="shared" ref="G36" si="24">SUM(G37:G43)</f>
        <v>103</v>
      </c>
      <c r="H36" s="176">
        <f t="shared" si="3"/>
        <v>4.9000951474785923</v>
      </c>
      <c r="I36" s="174">
        <f t="shared" ref="I36" si="25">SUM(I37:I43)</f>
        <v>6</v>
      </c>
      <c r="J36" s="174">
        <f t="shared" ref="J36" si="26">SUM(J37:J43)</f>
        <v>2</v>
      </c>
      <c r="K36" s="174">
        <f t="shared" ref="K36" si="27">SUM(K37:K43)</f>
        <v>32</v>
      </c>
      <c r="L36" s="174">
        <f t="shared" ref="L36" si="28">SUM(L37:L43)</f>
        <v>87</v>
      </c>
      <c r="M36" s="174">
        <f t="shared" ref="M36" si="29">SUM(M37:M43)</f>
        <v>10</v>
      </c>
      <c r="N36" s="174">
        <f t="shared" ref="N36" si="30">SUM(N37:N43)</f>
        <v>31</v>
      </c>
      <c r="O36" s="174">
        <f t="shared" ref="O36:V36" si="31">SUM(O37:O43)</f>
        <v>46</v>
      </c>
      <c r="P36" s="160">
        <f t="shared" si="1"/>
        <v>84.466019417475721</v>
      </c>
      <c r="Q36" s="174">
        <f>Q37+Q38+Q41+Q42+Q43</f>
        <v>74</v>
      </c>
      <c r="R36" s="160">
        <f t="shared" si="6"/>
        <v>5.0894085281980743</v>
      </c>
      <c r="S36" s="174">
        <f>S37+S38+S41+S42+S43</f>
        <v>66</v>
      </c>
      <c r="T36" s="160">
        <f t="shared" si="2"/>
        <v>4.5392022008253097</v>
      </c>
      <c r="U36" s="174">
        <f t="shared" si="31"/>
        <v>6</v>
      </c>
      <c r="V36" s="174">
        <f t="shared" si="31"/>
        <v>2</v>
      </c>
      <c r="W36" s="159">
        <f>SUM(W37:W43)</f>
        <v>35</v>
      </c>
    </row>
    <row r="37" spans="1:24" s="42" customFormat="1" ht="18.75" x14ac:dyDescent="0.3">
      <c r="A37" s="185">
        <v>22</v>
      </c>
      <c r="B37" s="44" t="s">
        <v>41</v>
      </c>
      <c r="C37" s="37">
        <v>129.465</v>
      </c>
      <c r="D37" s="38">
        <v>100</v>
      </c>
      <c r="E37" s="39">
        <v>126</v>
      </c>
      <c r="F37" s="40">
        <f t="shared" si="4"/>
        <v>0.97323600973236002</v>
      </c>
      <c r="G37" s="30"/>
      <c r="H37" s="184"/>
      <c r="I37" s="41">
        <v>0</v>
      </c>
      <c r="J37" s="41">
        <v>0</v>
      </c>
      <c r="K37" s="41">
        <v>0</v>
      </c>
      <c r="L37" s="30"/>
      <c r="M37" s="41"/>
      <c r="N37" s="41"/>
      <c r="O37" s="41"/>
      <c r="P37" s="40"/>
      <c r="Q37" s="39"/>
      <c r="R37" s="40"/>
      <c r="S37" s="41"/>
      <c r="T37" s="40"/>
      <c r="U37" s="41"/>
      <c r="V37" s="41"/>
      <c r="W37" s="41"/>
    </row>
    <row r="38" spans="1:24" s="48" customFormat="1" ht="18.75" x14ac:dyDescent="0.3">
      <c r="A38" s="71">
        <v>23</v>
      </c>
      <c r="B38" s="49" t="s">
        <v>311</v>
      </c>
      <c r="C38" s="50"/>
      <c r="D38" s="51">
        <v>809</v>
      </c>
      <c r="E38" s="52">
        <f>E39+E40</f>
        <v>867</v>
      </c>
      <c r="F38" s="53"/>
      <c r="G38" s="97">
        <v>40</v>
      </c>
      <c r="H38" s="183">
        <f t="shared" si="3"/>
        <v>4.9443757725587147</v>
      </c>
      <c r="I38" s="54">
        <v>6</v>
      </c>
      <c r="J38" s="54">
        <v>2</v>
      </c>
      <c r="K38" s="54">
        <v>32</v>
      </c>
      <c r="L38" s="97">
        <f>M38+N38+O38</f>
        <v>29</v>
      </c>
      <c r="M38" s="54">
        <v>4</v>
      </c>
      <c r="N38" s="54">
        <v>0</v>
      </c>
      <c r="O38" s="54">
        <v>25</v>
      </c>
      <c r="P38" s="53">
        <f t="shared" si="1"/>
        <v>72.5</v>
      </c>
      <c r="Q38" s="52">
        <f>Q39+Q40</f>
        <v>43</v>
      </c>
      <c r="R38" s="53"/>
      <c r="S38" s="52">
        <f>S39+S40</f>
        <v>43</v>
      </c>
      <c r="T38" s="53"/>
      <c r="U38" s="55"/>
      <c r="V38" s="55"/>
      <c r="W38" s="54"/>
      <c r="X38" s="47"/>
    </row>
    <row r="39" spans="1:24" s="48" customFormat="1" ht="18.75" x14ac:dyDescent="0.3">
      <c r="A39" s="71">
        <v>24</v>
      </c>
      <c r="B39" s="49" t="s">
        <v>226</v>
      </c>
      <c r="C39" s="50">
        <v>5.1150000000000002</v>
      </c>
      <c r="D39" s="51"/>
      <c r="E39" s="52">
        <v>0</v>
      </c>
      <c r="F39" s="53">
        <f t="shared" si="4"/>
        <v>0</v>
      </c>
      <c r="G39" s="97"/>
      <c r="H39" s="177"/>
      <c r="I39" s="54"/>
      <c r="J39" s="54"/>
      <c r="K39" s="54"/>
      <c r="L39" s="97"/>
      <c r="M39" s="54"/>
      <c r="N39" s="54"/>
      <c r="O39" s="54"/>
      <c r="P39" s="53"/>
      <c r="Q39" s="52"/>
      <c r="R39" s="53"/>
      <c r="S39" s="97"/>
      <c r="T39" s="53"/>
      <c r="U39" s="55"/>
      <c r="V39" s="55"/>
      <c r="W39" s="54"/>
      <c r="X39" s="47"/>
    </row>
    <row r="40" spans="1:24" s="48" customFormat="1" ht="18.75" x14ac:dyDescent="0.3">
      <c r="A40" s="75">
        <v>25</v>
      </c>
      <c r="B40" s="49" t="s">
        <v>227</v>
      </c>
      <c r="C40" s="50">
        <v>587.20899999999995</v>
      </c>
      <c r="D40" s="51"/>
      <c r="E40" s="52">
        <v>867</v>
      </c>
      <c r="F40" s="53">
        <f t="shared" si="4"/>
        <v>1.476476007690618</v>
      </c>
      <c r="G40" s="97"/>
      <c r="H40" s="177"/>
      <c r="I40" s="54"/>
      <c r="J40" s="54"/>
      <c r="K40" s="54"/>
      <c r="L40" s="97"/>
      <c r="M40" s="54"/>
      <c r="N40" s="54"/>
      <c r="O40" s="54"/>
      <c r="P40" s="53"/>
      <c r="Q40" s="52">
        <f t="shared" si="5"/>
        <v>43</v>
      </c>
      <c r="R40" s="53">
        <f t="shared" si="6"/>
        <v>4.9596309111880048</v>
      </c>
      <c r="S40" s="97">
        <v>43</v>
      </c>
      <c r="T40" s="53">
        <f t="shared" si="2"/>
        <v>4.9596309111880048</v>
      </c>
      <c r="U40" s="55">
        <f t="shared" ref="U40" si="32">ROUNDDOWN(Q40*15/100,0)</f>
        <v>6</v>
      </c>
      <c r="V40" s="55">
        <f t="shared" ref="V40" si="33">S40-U40-W40</f>
        <v>2</v>
      </c>
      <c r="W40" s="54">
        <f t="shared" ref="W40" si="34">ROUNDUP(Q40*80/100,0)</f>
        <v>35</v>
      </c>
      <c r="X40" s="47"/>
    </row>
    <row r="41" spans="1:24" s="46" customFormat="1" ht="18.75" x14ac:dyDescent="0.3">
      <c r="A41" s="182">
        <v>26</v>
      </c>
      <c r="B41" s="93" t="s">
        <v>43</v>
      </c>
      <c r="C41" s="87">
        <v>68.77</v>
      </c>
      <c r="D41" s="88">
        <v>585</v>
      </c>
      <c r="E41" s="89">
        <v>114</v>
      </c>
      <c r="F41" s="90">
        <f t="shared" si="4"/>
        <v>1.6576995783044934</v>
      </c>
      <c r="G41" s="98">
        <v>43</v>
      </c>
      <c r="H41" s="108">
        <f t="shared" si="3"/>
        <v>7.350427350427351</v>
      </c>
      <c r="I41" s="91"/>
      <c r="J41" s="91"/>
      <c r="K41" s="91"/>
      <c r="L41" s="91">
        <f t="shared" ref="L41:L43" si="35">M41+N41+O41</f>
        <v>42</v>
      </c>
      <c r="M41" s="91">
        <v>4</v>
      </c>
      <c r="N41" s="91">
        <v>25</v>
      </c>
      <c r="O41" s="91">
        <v>13</v>
      </c>
      <c r="P41" s="90">
        <f t="shared" si="1"/>
        <v>97.674418604651152</v>
      </c>
      <c r="Q41" s="89">
        <f t="shared" si="5"/>
        <v>5</v>
      </c>
      <c r="R41" s="90">
        <f t="shared" si="6"/>
        <v>4.3859649122807012</v>
      </c>
      <c r="S41" s="98">
        <v>5</v>
      </c>
      <c r="T41" s="90">
        <f t="shared" si="2"/>
        <v>4.3859649122807012</v>
      </c>
      <c r="U41" s="246"/>
      <c r="V41" s="91"/>
      <c r="W41" s="91"/>
    </row>
    <row r="42" spans="1:24" s="46" customFormat="1" ht="18.75" x14ac:dyDescent="0.3">
      <c r="A42" s="92">
        <v>27</v>
      </c>
      <c r="B42" s="93" t="s">
        <v>44</v>
      </c>
      <c r="C42" s="87">
        <v>17.311</v>
      </c>
      <c r="D42" s="88">
        <v>275</v>
      </c>
      <c r="E42" s="89">
        <v>65</v>
      </c>
      <c r="F42" s="90">
        <f t="shared" si="4"/>
        <v>3.7548379643001559</v>
      </c>
      <c r="G42" s="98">
        <v>6</v>
      </c>
      <c r="H42" s="108">
        <f t="shared" si="3"/>
        <v>2.1818181818181821</v>
      </c>
      <c r="I42" s="91"/>
      <c r="J42" s="91"/>
      <c r="K42" s="91"/>
      <c r="L42" s="91">
        <f t="shared" si="35"/>
        <v>6</v>
      </c>
      <c r="M42" s="91">
        <v>0</v>
      </c>
      <c r="N42" s="91">
        <v>4</v>
      </c>
      <c r="O42" s="91">
        <v>2</v>
      </c>
      <c r="P42" s="90">
        <f t="shared" si="1"/>
        <v>100</v>
      </c>
      <c r="Q42" s="89">
        <f t="shared" si="5"/>
        <v>4</v>
      </c>
      <c r="R42" s="90">
        <f t="shared" si="6"/>
        <v>6.1538461538461542</v>
      </c>
      <c r="S42" s="98">
        <v>4</v>
      </c>
      <c r="T42" s="90">
        <f t="shared" si="2"/>
        <v>6.1538461538461542</v>
      </c>
      <c r="U42" s="246"/>
      <c r="V42" s="91"/>
      <c r="W42" s="91"/>
    </row>
    <row r="43" spans="1:24" s="105" customFormat="1" ht="18.75" x14ac:dyDescent="0.3">
      <c r="A43" s="92">
        <v>28</v>
      </c>
      <c r="B43" s="99" t="s">
        <v>285</v>
      </c>
      <c r="C43" s="87">
        <v>68.376000000000005</v>
      </c>
      <c r="D43" s="88">
        <v>333</v>
      </c>
      <c r="E43" s="89">
        <v>282</v>
      </c>
      <c r="F43" s="90">
        <f t="shared" si="4"/>
        <v>4.124254124254124</v>
      </c>
      <c r="G43" s="80">
        <v>14</v>
      </c>
      <c r="H43" s="108">
        <f t="shared" si="3"/>
        <v>4.2042042042042045</v>
      </c>
      <c r="I43" s="88"/>
      <c r="J43" s="88"/>
      <c r="K43" s="88"/>
      <c r="L43" s="91">
        <f t="shared" si="35"/>
        <v>10</v>
      </c>
      <c r="M43" s="88">
        <v>2</v>
      </c>
      <c r="N43" s="88">
        <v>2</v>
      </c>
      <c r="O43" s="88">
        <v>6</v>
      </c>
      <c r="P43" s="90">
        <f t="shared" si="1"/>
        <v>71.428571428571431</v>
      </c>
      <c r="Q43" s="89">
        <f t="shared" si="5"/>
        <v>22</v>
      </c>
      <c r="R43" s="90">
        <f t="shared" si="6"/>
        <v>7.8014184397163122</v>
      </c>
      <c r="S43" s="80">
        <v>14</v>
      </c>
      <c r="T43" s="90">
        <f t="shared" si="2"/>
        <v>4.9645390070921991</v>
      </c>
      <c r="U43" s="246"/>
      <c r="V43" s="88"/>
      <c r="W43" s="91"/>
    </row>
    <row r="44" spans="1:24" s="166" customFormat="1" ht="18.75" x14ac:dyDescent="0.3">
      <c r="A44" s="153">
        <v>29</v>
      </c>
      <c r="B44" s="154" t="s">
        <v>47</v>
      </c>
      <c r="C44" s="155">
        <f>SUM(C45:C46)</f>
        <v>291.91999999999996</v>
      </c>
      <c r="D44" s="175">
        <f t="shared" ref="D44:E44" si="36">SUM(D45:D46)</f>
        <v>595</v>
      </c>
      <c r="E44" s="175">
        <f t="shared" si="36"/>
        <v>608</v>
      </c>
      <c r="F44" s="158">
        <f t="shared" ref="F44" si="37">SUM(F45:F46)</f>
        <v>7.9300342005471904</v>
      </c>
      <c r="G44" s="175">
        <f t="shared" ref="G44" si="38">SUM(G45:G46)</f>
        <v>39</v>
      </c>
      <c r="H44" s="176">
        <f t="shared" si="3"/>
        <v>6.5546218487394965</v>
      </c>
      <c r="I44" s="175">
        <f t="shared" ref="I44" si="39">SUM(I45:I46)</f>
        <v>3</v>
      </c>
      <c r="J44" s="175">
        <f t="shared" ref="J44" si="40">SUM(J45:J46)</f>
        <v>1</v>
      </c>
      <c r="K44" s="175">
        <f t="shared" ref="K44" si="41">SUM(K45:K46)</f>
        <v>16</v>
      </c>
      <c r="L44" s="175">
        <f t="shared" ref="L44" si="42">SUM(L45:L46)</f>
        <v>31</v>
      </c>
      <c r="M44" s="175">
        <f t="shared" ref="M44" si="43">SUM(M45:M46)</f>
        <v>0</v>
      </c>
      <c r="N44" s="175">
        <f t="shared" ref="N44" si="44">SUM(N45:N46)</f>
        <v>13</v>
      </c>
      <c r="O44" s="175">
        <f t="shared" ref="O44:W44" si="45">SUM(O45:O46)</f>
        <v>18</v>
      </c>
      <c r="P44" s="160">
        <f t="shared" si="1"/>
        <v>79.487179487179489</v>
      </c>
      <c r="Q44" s="175">
        <f t="shared" si="45"/>
        <v>39</v>
      </c>
      <c r="R44" s="160">
        <f t="shared" si="6"/>
        <v>6.4144736842105265</v>
      </c>
      <c r="S44" s="175">
        <f>SUM(S45:S46)</f>
        <v>39</v>
      </c>
      <c r="T44" s="160">
        <f t="shared" si="2"/>
        <v>6.4144736842105265</v>
      </c>
      <c r="U44" s="175">
        <f t="shared" si="45"/>
        <v>3</v>
      </c>
      <c r="V44" s="175">
        <f t="shared" si="45"/>
        <v>1</v>
      </c>
      <c r="W44" s="175">
        <f t="shared" si="45"/>
        <v>16</v>
      </c>
    </row>
    <row r="45" spans="1:24" s="48" customFormat="1" ht="18.75" x14ac:dyDescent="0.3">
      <c r="A45" s="180">
        <v>30</v>
      </c>
      <c r="B45" s="49" t="s">
        <v>48</v>
      </c>
      <c r="C45" s="50">
        <v>261.77999999999997</v>
      </c>
      <c r="D45" s="51">
        <v>402</v>
      </c>
      <c r="E45" s="52">
        <v>417</v>
      </c>
      <c r="F45" s="53">
        <f t="shared" si="4"/>
        <v>1.5929406371762551</v>
      </c>
      <c r="G45" s="97">
        <v>20</v>
      </c>
      <c r="H45" s="177">
        <f t="shared" si="3"/>
        <v>4.9751243781094532</v>
      </c>
      <c r="I45" s="54">
        <v>3</v>
      </c>
      <c r="J45" s="54">
        <v>1</v>
      </c>
      <c r="K45" s="54">
        <v>16</v>
      </c>
      <c r="L45" s="97">
        <f>M45+N45+O45</f>
        <v>13</v>
      </c>
      <c r="M45" s="54">
        <v>0</v>
      </c>
      <c r="N45" s="54">
        <v>0</v>
      </c>
      <c r="O45" s="54">
        <v>13</v>
      </c>
      <c r="P45" s="53">
        <f t="shared" si="1"/>
        <v>65</v>
      </c>
      <c r="Q45" s="52">
        <f t="shared" si="5"/>
        <v>20</v>
      </c>
      <c r="R45" s="53">
        <f t="shared" si="6"/>
        <v>4.7961630695443649</v>
      </c>
      <c r="S45" s="97">
        <v>20</v>
      </c>
      <c r="T45" s="53">
        <f t="shared" si="2"/>
        <v>4.7961630695443649</v>
      </c>
      <c r="U45" s="55">
        <f>ROUNDDOWN(Q45*15/100,0)</f>
        <v>3</v>
      </c>
      <c r="V45" s="55">
        <f>S45-U45-W45</f>
        <v>1</v>
      </c>
      <c r="W45" s="54">
        <f>ROUNDUP(Q45*80/100,0)</f>
        <v>16</v>
      </c>
      <c r="X45" s="47"/>
    </row>
    <row r="46" spans="1:24" s="46" customFormat="1" ht="18.75" x14ac:dyDescent="0.3">
      <c r="A46" s="92">
        <v>31</v>
      </c>
      <c r="B46" s="93" t="s">
        <v>49</v>
      </c>
      <c r="C46" s="87">
        <v>30.14</v>
      </c>
      <c r="D46" s="88">
        <v>193</v>
      </c>
      <c r="E46" s="89">
        <v>191</v>
      </c>
      <c r="F46" s="90">
        <f t="shared" si="4"/>
        <v>6.3370935633709351</v>
      </c>
      <c r="G46" s="98">
        <v>19</v>
      </c>
      <c r="H46" s="108">
        <f t="shared" si="3"/>
        <v>9.8445595854922274</v>
      </c>
      <c r="I46" s="91"/>
      <c r="J46" s="91"/>
      <c r="K46" s="91"/>
      <c r="L46" s="91">
        <f>M46+N46+O46</f>
        <v>18</v>
      </c>
      <c r="M46" s="91">
        <v>0</v>
      </c>
      <c r="N46" s="91">
        <v>13</v>
      </c>
      <c r="O46" s="91">
        <v>5</v>
      </c>
      <c r="P46" s="90">
        <f t="shared" si="1"/>
        <v>94.73684210526315</v>
      </c>
      <c r="Q46" s="89">
        <f t="shared" si="5"/>
        <v>19</v>
      </c>
      <c r="R46" s="90">
        <f t="shared" si="6"/>
        <v>9.9476439790575917</v>
      </c>
      <c r="S46" s="98">
        <v>19</v>
      </c>
      <c r="T46" s="90">
        <f t="shared" si="2"/>
        <v>9.9476439790575917</v>
      </c>
      <c r="U46" s="246"/>
      <c r="V46" s="91"/>
      <c r="W46" s="91"/>
    </row>
    <row r="47" spans="1:24" s="166" customFormat="1" ht="18.75" x14ac:dyDescent="0.3">
      <c r="A47" s="167">
        <v>32</v>
      </c>
      <c r="B47" s="154" t="s">
        <v>50</v>
      </c>
      <c r="C47" s="155">
        <f>SUM(C48:C54)</f>
        <v>356.92099999999999</v>
      </c>
      <c r="D47" s="175">
        <f t="shared" ref="D47" si="46">SUM(D48:D54)</f>
        <v>1555</v>
      </c>
      <c r="E47" s="175">
        <f>E48+E52+E53+E54</f>
        <v>1374</v>
      </c>
      <c r="F47" s="158">
        <f t="shared" ref="F47" si="47">SUM(F48:F54)</f>
        <v>25.58358416393547</v>
      </c>
      <c r="G47" s="175">
        <f t="shared" ref="G47" si="48">SUM(G48:G54)</f>
        <v>82</v>
      </c>
      <c r="H47" s="176">
        <f t="shared" si="3"/>
        <v>5.2733118971061099</v>
      </c>
      <c r="I47" s="175">
        <f t="shared" ref="I47" si="49">SUM(I48:I54)</f>
        <v>3</v>
      </c>
      <c r="J47" s="175">
        <f t="shared" ref="J47" si="50">SUM(J48:J54)</f>
        <v>1</v>
      </c>
      <c r="K47" s="175">
        <f t="shared" ref="K47" si="51">SUM(K48:K54)</f>
        <v>16</v>
      </c>
      <c r="L47" s="175">
        <f t="shared" ref="L47" si="52">SUM(L48:L54)</f>
        <v>54</v>
      </c>
      <c r="M47" s="175">
        <f t="shared" ref="M47" si="53">SUM(M48:M54)</f>
        <v>5</v>
      </c>
      <c r="N47" s="175">
        <f t="shared" ref="N47" si="54">SUM(N48:N54)</f>
        <v>24</v>
      </c>
      <c r="O47" s="175">
        <f t="shared" ref="O47:W47" si="55">SUM(O48:O54)</f>
        <v>25</v>
      </c>
      <c r="P47" s="160">
        <f t="shared" si="1"/>
        <v>65.853658536585371</v>
      </c>
      <c r="Q47" s="175">
        <f>Q48+Q52+Q53+Q54</f>
        <v>169</v>
      </c>
      <c r="R47" s="160">
        <f t="shared" si="6"/>
        <v>12.299854439592432</v>
      </c>
      <c r="S47" s="175">
        <f>S48+S52+S53+S54</f>
        <v>126</v>
      </c>
      <c r="T47" s="160">
        <f t="shared" si="2"/>
        <v>9.1703056768558966</v>
      </c>
      <c r="U47" s="175">
        <f t="shared" si="55"/>
        <v>5</v>
      </c>
      <c r="V47" s="175">
        <f t="shared" si="55"/>
        <v>2</v>
      </c>
      <c r="W47" s="175">
        <f t="shared" si="55"/>
        <v>28</v>
      </c>
    </row>
    <row r="48" spans="1:24" s="48" customFormat="1" ht="18.75" x14ac:dyDescent="0.3">
      <c r="A48" s="75">
        <v>33</v>
      </c>
      <c r="B48" s="49" t="s">
        <v>312</v>
      </c>
      <c r="C48" s="50"/>
      <c r="D48" s="51">
        <v>418</v>
      </c>
      <c r="E48" s="52">
        <f>E49+E50+E51</f>
        <v>520</v>
      </c>
      <c r="F48" s="53"/>
      <c r="G48" s="97">
        <v>20</v>
      </c>
      <c r="H48" s="177">
        <f t="shared" si="3"/>
        <v>4.7846889952153111</v>
      </c>
      <c r="I48" s="54">
        <v>3</v>
      </c>
      <c r="J48" s="54">
        <v>1</v>
      </c>
      <c r="K48" s="54">
        <v>16</v>
      </c>
      <c r="L48" s="97">
        <f>M48+N48+O48</f>
        <v>11</v>
      </c>
      <c r="M48" s="54">
        <v>2</v>
      </c>
      <c r="N48" s="54">
        <v>0</v>
      </c>
      <c r="O48" s="54">
        <v>9</v>
      </c>
      <c r="P48" s="53">
        <f t="shared" si="1"/>
        <v>55.000000000000007</v>
      </c>
      <c r="Q48" s="52">
        <f>Q49+Q50+Q51</f>
        <v>35</v>
      </c>
      <c r="R48" s="53"/>
      <c r="S48" s="52">
        <f>S49+S50+S51</f>
        <v>35</v>
      </c>
      <c r="T48" s="53"/>
      <c r="U48" s="55"/>
      <c r="V48" s="55"/>
      <c r="W48" s="54"/>
      <c r="X48" s="47"/>
    </row>
    <row r="49" spans="1:24" s="48" customFormat="1" ht="18.75" x14ac:dyDescent="0.3">
      <c r="A49" s="180">
        <v>34</v>
      </c>
      <c r="B49" s="49" t="s">
        <v>228</v>
      </c>
      <c r="C49" s="50">
        <v>74.156999999999996</v>
      </c>
      <c r="D49" s="51"/>
      <c r="E49" s="52">
        <v>224</v>
      </c>
      <c r="F49" s="53">
        <f t="shared" si="4"/>
        <v>3.0206184176814057</v>
      </c>
      <c r="G49" s="97"/>
      <c r="H49" s="177"/>
      <c r="I49" s="54"/>
      <c r="J49" s="54"/>
      <c r="K49" s="54"/>
      <c r="L49" s="97"/>
      <c r="M49" s="54"/>
      <c r="N49" s="54"/>
      <c r="O49" s="54"/>
      <c r="P49" s="53"/>
      <c r="Q49" s="52">
        <f t="shared" si="5"/>
        <v>15</v>
      </c>
      <c r="R49" s="53">
        <f t="shared" si="6"/>
        <v>6.6964285714285712</v>
      </c>
      <c r="S49" s="97">
        <v>15</v>
      </c>
      <c r="T49" s="53">
        <f t="shared" si="2"/>
        <v>6.6964285714285712</v>
      </c>
      <c r="U49" s="55">
        <f>ROUNDDOWN(Q49*15/100,0)</f>
        <v>2</v>
      </c>
      <c r="V49" s="55">
        <f t="shared" ref="V49:V50" si="56">S49-U49-W49</f>
        <v>1</v>
      </c>
      <c r="W49" s="54">
        <f t="shared" ref="W49:W50" si="57">ROUNDUP(Q49*80/100,0)</f>
        <v>12</v>
      </c>
      <c r="X49" s="47"/>
    </row>
    <row r="50" spans="1:24" s="48" customFormat="1" ht="18.75" x14ac:dyDescent="0.3">
      <c r="A50" s="71">
        <v>35</v>
      </c>
      <c r="B50" s="49" t="s">
        <v>229</v>
      </c>
      <c r="C50" s="50">
        <v>135.15700000000001</v>
      </c>
      <c r="D50" s="51"/>
      <c r="E50" s="52">
        <v>291</v>
      </c>
      <c r="F50" s="53">
        <f t="shared" si="4"/>
        <v>2.1530516362452552</v>
      </c>
      <c r="G50" s="97"/>
      <c r="H50" s="177"/>
      <c r="I50" s="54"/>
      <c r="J50" s="54"/>
      <c r="K50" s="54"/>
      <c r="L50" s="97"/>
      <c r="M50" s="54"/>
      <c r="N50" s="54"/>
      <c r="O50" s="54"/>
      <c r="P50" s="53"/>
      <c r="Q50" s="52">
        <f t="shared" si="5"/>
        <v>20</v>
      </c>
      <c r="R50" s="53">
        <f t="shared" si="6"/>
        <v>6.8728522336769764</v>
      </c>
      <c r="S50" s="97">
        <v>20</v>
      </c>
      <c r="T50" s="53">
        <f t="shared" si="2"/>
        <v>6.8728522336769764</v>
      </c>
      <c r="U50" s="55">
        <f t="shared" ref="U50" si="58">ROUNDDOWN(Q50*15/100,0)</f>
        <v>3</v>
      </c>
      <c r="V50" s="55">
        <f t="shared" si="56"/>
        <v>1</v>
      </c>
      <c r="W50" s="54">
        <f t="shared" si="57"/>
        <v>16</v>
      </c>
      <c r="X50" s="47"/>
    </row>
    <row r="51" spans="1:24" s="48" customFormat="1" ht="18.75" x14ac:dyDescent="0.3">
      <c r="A51" s="71">
        <v>36</v>
      </c>
      <c r="B51" s="49" t="s">
        <v>230</v>
      </c>
      <c r="C51" s="50">
        <v>12.433</v>
      </c>
      <c r="D51" s="51"/>
      <c r="E51" s="52">
        <v>5</v>
      </c>
      <c r="F51" s="53">
        <f t="shared" si="4"/>
        <v>0.40215555376819756</v>
      </c>
      <c r="G51" s="97"/>
      <c r="H51" s="177"/>
      <c r="I51" s="54"/>
      <c r="J51" s="54"/>
      <c r="K51" s="54"/>
      <c r="L51" s="97"/>
      <c r="M51" s="54"/>
      <c r="N51" s="54"/>
      <c r="O51" s="54"/>
      <c r="P51" s="53"/>
      <c r="Q51" s="52"/>
      <c r="R51" s="53"/>
      <c r="S51" s="97"/>
      <c r="T51" s="53"/>
      <c r="U51" s="55"/>
      <c r="V51" s="55"/>
      <c r="W51" s="54"/>
      <c r="X51" s="47"/>
    </row>
    <row r="52" spans="1:24" s="46" customFormat="1" ht="18.75" x14ac:dyDescent="0.3">
      <c r="A52" s="85">
        <v>37</v>
      </c>
      <c r="B52" s="93" t="s">
        <v>54</v>
      </c>
      <c r="C52" s="87">
        <v>51.972000000000001</v>
      </c>
      <c r="D52" s="88">
        <v>82</v>
      </c>
      <c r="E52" s="89">
        <v>56</v>
      </c>
      <c r="F52" s="90">
        <f t="shared" si="4"/>
        <v>1.0775032709920727</v>
      </c>
      <c r="G52" s="98">
        <v>1</v>
      </c>
      <c r="H52" s="108">
        <f t="shared" si="3"/>
        <v>1.2195121951219512</v>
      </c>
      <c r="I52" s="91"/>
      <c r="J52" s="91"/>
      <c r="K52" s="91"/>
      <c r="L52" s="91">
        <f t="shared" ref="L52:L54" si="59">M52+N52+O52</f>
        <v>1</v>
      </c>
      <c r="M52" s="91">
        <v>0</v>
      </c>
      <c r="N52" s="91">
        <v>0</v>
      </c>
      <c r="O52" s="91">
        <v>1</v>
      </c>
      <c r="P52" s="90">
        <f t="shared" si="1"/>
        <v>100</v>
      </c>
      <c r="Q52" s="89">
        <f t="shared" si="5"/>
        <v>2</v>
      </c>
      <c r="R52" s="90">
        <f t="shared" si="6"/>
        <v>3.5714285714285712</v>
      </c>
      <c r="S52" s="98">
        <v>2</v>
      </c>
      <c r="T52" s="90">
        <f t="shared" si="2"/>
        <v>3.5714285714285712</v>
      </c>
      <c r="U52" s="246"/>
      <c r="V52" s="91"/>
      <c r="W52" s="91"/>
    </row>
    <row r="53" spans="1:24" s="46" customFormat="1" ht="18.75" x14ac:dyDescent="0.3">
      <c r="A53" s="182">
        <v>38</v>
      </c>
      <c r="B53" s="86" t="s">
        <v>52</v>
      </c>
      <c r="C53" s="87">
        <v>43.37</v>
      </c>
      <c r="D53" s="88">
        <v>621</v>
      </c>
      <c r="E53" s="89">
        <v>539</v>
      </c>
      <c r="F53" s="90">
        <f t="shared" si="4"/>
        <v>12.427945584505419</v>
      </c>
      <c r="G53" s="98">
        <v>31</v>
      </c>
      <c r="H53" s="108">
        <f t="shared" si="3"/>
        <v>4.9919484702093397</v>
      </c>
      <c r="I53" s="91"/>
      <c r="J53" s="91"/>
      <c r="K53" s="91"/>
      <c r="L53" s="91">
        <f t="shared" si="59"/>
        <v>27</v>
      </c>
      <c r="M53" s="91">
        <v>3</v>
      </c>
      <c r="N53" s="91">
        <v>16</v>
      </c>
      <c r="O53" s="91">
        <v>8</v>
      </c>
      <c r="P53" s="90">
        <f t="shared" si="1"/>
        <v>87.096774193548384</v>
      </c>
      <c r="Q53" s="89">
        <f t="shared" si="5"/>
        <v>107</v>
      </c>
      <c r="R53" s="90">
        <f t="shared" si="6"/>
        <v>19.851576994434136</v>
      </c>
      <c r="S53" s="98">
        <v>64</v>
      </c>
      <c r="T53" s="90">
        <f t="shared" si="2"/>
        <v>11.873840445269018</v>
      </c>
      <c r="U53" s="246"/>
      <c r="V53" s="91"/>
      <c r="W53" s="91"/>
    </row>
    <row r="54" spans="1:24" s="46" customFormat="1" ht="18.75" x14ac:dyDescent="0.3">
      <c r="A54" s="92">
        <v>39</v>
      </c>
      <c r="B54" s="86" t="s">
        <v>53</v>
      </c>
      <c r="C54" s="87">
        <v>39.832000000000001</v>
      </c>
      <c r="D54" s="88">
        <v>434</v>
      </c>
      <c r="E54" s="89">
        <v>259</v>
      </c>
      <c r="F54" s="90">
        <f t="shared" si="4"/>
        <v>6.5023097007431208</v>
      </c>
      <c r="G54" s="98">
        <v>30</v>
      </c>
      <c r="H54" s="108">
        <f t="shared" si="3"/>
        <v>6.9124423963133648</v>
      </c>
      <c r="I54" s="91"/>
      <c r="J54" s="91"/>
      <c r="K54" s="91"/>
      <c r="L54" s="91">
        <f t="shared" si="59"/>
        <v>15</v>
      </c>
      <c r="M54" s="91">
        <v>0</v>
      </c>
      <c r="N54" s="91">
        <v>8</v>
      </c>
      <c r="O54" s="91">
        <v>7</v>
      </c>
      <c r="P54" s="90">
        <f t="shared" si="1"/>
        <v>50</v>
      </c>
      <c r="Q54" s="89">
        <f t="shared" si="5"/>
        <v>25</v>
      </c>
      <c r="R54" s="90">
        <f t="shared" si="6"/>
        <v>9.6525096525096519</v>
      </c>
      <c r="S54" s="98">
        <v>25</v>
      </c>
      <c r="T54" s="90">
        <f t="shared" si="2"/>
        <v>9.6525096525096519</v>
      </c>
      <c r="U54" s="246"/>
      <c r="V54" s="91"/>
      <c r="W54" s="91"/>
    </row>
    <row r="55" spans="1:24" s="166" customFormat="1" ht="18.75" x14ac:dyDescent="0.3">
      <c r="A55" s="167">
        <v>40</v>
      </c>
      <c r="B55" s="154" t="s">
        <v>55</v>
      </c>
      <c r="C55" s="155">
        <f>SUM(C56:C57)</f>
        <v>270.42399999999998</v>
      </c>
      <c r="D55" s="175">
        <f t="shared" ref="D55:E55" si="60">SUM(D56:D57)</f>
        <v>649</v>
      </c>
      <c r="E55" s="175">
        <f t="shared" si="60"/>
        <v>754</v>
      </c>
      <c r="F55" s="158">
        <f t="shared" ref="F55" si="61">SUM(F56:F57)</f>
        <v>7.9099522324450877</v>
      </c>
      <c r="G55" s="175">
        <f t="shared" ref="G55" si="62">SUM(G56:G57)</f>
        <v>51</v>
      </c>
      <c r="H55" s="176">
        <f t="shared" si="3"/>
        <v>7.8582434514637907</v>
      </c>
      <c r="I55" s="175">
        <f t="shared" ref="I55" si="63">SUM(I56:I57)</f>
        <v>0</v>
      </c>
      <c r="J55" s="175">
        <f t="shared" ref="J55" si="64">SUM(J56:J57)</f>
        <v>0</v>
      </c>
      <c r="K55" s="175">
        <f t="shared" ref="K55" si="65">SUM(K56:K57)</f>
        <v>5</v>
      </c>
      <c r="L55" s="175">
        <f t="shared" ref="L55" si="66">SUM(L56:L57)</f>
        <v>43</v>
      </c>
      <c r="M55" s="175">
        <f t="shared" ref="M55" si="67">SUM(M56:M57)</f>
        <v>0</v>
      </c>
      <c r="N55" s="175">
        <f t="shared" ref="N55" si="68">SUM(N56:N57)</f>
        <v>27</v>
      </c>
      <c r="O55" s="175">
        <f t="shared" ref="O55:W55" si="69">SUM(O56:O57)</f>
        <v>16</v>
      </c>
      <c r="P55" s="160">
        <f t="shared" si="1"/>
        <v>84.313725490196077</v>
      </c>
      <c r="Q55" s="175">
        <f t="shared" si="69"/>
        <v>60</v>
      </c>
      <c r="R55" s="160">
        <f t="shared" si="6"/>
        <v>7.957559681697612</v>
      </c>
      <c r="S55" s="175">
        <f t="shared" si="69"/>
        <v>60</v>
      </c>
      <c r="T55" s="160">
        <f t="shared" si="2"/>
        <v>7.957559681697612</v>
      </c>
      <c r="U55" s="175">
        <f t="shared" si="69"/>
        <v>2</v>
      </c>
      <c r="V55" s="175">
        <f t="shared" si="69"/>
        <v>1</v>
      </c>
      <c r="W55" s="175">
        <f t="shared" si="69"/>
        <v>12</v>
      </c>
    </row>
    <row r="56" spans="1:24" s="48" customFormat="1" ht="18.75" x14ac:dyDescent="0.3">
      <c r="A56" s="75">
        <v>41</v>
      </c>
      <c r="B56" s="49" t="s">
        <v>56</v>
      </c>
      <c r="C56" s="50">
        <v>199.67</v>
      </c>
      <c r="D56" s="51">
        <v>187</v>
      </c>
      <c r="E56" s="52">
        <v>301</v>
      </c>
      <c r="F56" s="53">
        <f t="shared" si="4"/>
        <v>1.5074873541343217</v>
      </c>
      <c r="G56" s="97">
        <v>5</v>
      </c>
      <c r="H56" s="177">
        <f t="shared" si="3"/>
        <v>2.6737967914438503</v>
      </c>
      <c r="I56" s="54">
        <v>0</v>
      </c>
      <c r="J56" s="54">
        <v>0</v>
      </c>
      <c r="K56" s="54">
        <v>5</v>
      </c>
      <c r="L56" s="97">
        <f>M56+N56+O56</f>
        <v>4</v>
      </c>
      <c r="M56" s="54">
        <v>0</v>
      </c>
      <c r="N56" s="54">
        <v>0</v>
      </c>
      <c r="O56" s="54">
        <v>4</v>
      </c>
      <c r="P56" s="53">
        <f t="shared" si="1"/>
        <v>80</v>
      </c>
      <c r="Q56" s="52">
        <f t="shared" si="5"/>
        <v>15</v>
      </c>
      <c r="R56" s="53">
        <f t="shared" si="6"/>
        <v>4.9833887043189371</v>
      </c>
      <c r="S56" s="97">
        <v>15</v>
      </c>
      <c r="T56" s="53">
        <f t="shared" si="2"/>
        <v>4.9833887043189371</v>
      </c>
      <c r="U56" s="55">
        <f>ROUNDDOWN(Q56*15/100,0)</f>
        <v>2</v>
      </c>
      <c r="V56" s="55">
        <f>S56-U56-W56</f>
        <v>1</v>
      </c>
      <c r="W56" s="54">
        <f>ROUNDUP(Q56*80/100,0)</f>
        <v>12</v>
      </c>
      <c r="X56" s="47"/>
    </row>
    <row r="57" spans="1:24" s="46" customFormat="1" ht="18.75" x14ac:dyDescent="0.3">
      <c r="A57" s="182">
        <v>42</v>
      </c>
      <c r="B57" s="93" t="s">
        <v>57</v>
      </c>
      <c r="C57" s="87">
        <v>70.754000000000005</v>
      </c>
      <c r="D57" s="88">
        <v>462</v>
      </c>
      <c r="E57" s="89">
        <v>453</v>
      </c>
      <c r="F57" s="90">
        <f t="shared" si="4"/>
        <v>6.4024648783107665</v>
      </c>
      <c r="G57" s="98">
        <v>46</v>
      </c>
      <c r="H57" s="108">
        <f t="shared" si="3"/>
        <v>9.9567099567099575</v>
      </c>
      <c r="I57" s="91"/>
      <c r="J57" s="91"/>
      <c r="K57" s="91"/>
      <c r="L57" s="91">
        <f>M57+N57+O57</f>
        <v>39</v>
      </c>
      <c r="M57" s="91">
        <v>0</v>
      </c>
      <c r="N57" s="91">
        <v>27</v>
      </c>
      <c r="O57" s="91">
        <v>12</v>
      </c>
      <c r="P57" s="90">
        <f t="shared" si="1"/>
        <v>84.782608695652172</v>
      </c>
      <c r="Q57" s="89">
        <f t="shared" si="5"/>
        <v>45</v>
      </c>
      <c r="R57" s="90">
        <f t="shared" si="6"/>
        <v>9.9337748344370862</v>
      </c>
      <c r="S57" s="98">
        <v>45</v>
      </c>
      <c r="T57" s="90">
        <f t="shared" si="2"/>
        <v>9.9337748344370862</v>
      </c>
      <c r="U57" s="246"/>
      <c r="V57" s="91"/>
      <c r="W57" s="91"/>
    </row>
    <row r="58" spans="1:24" s="166" customFormat="1" ht="18.75" x14ac:dyDescent="0.3">
      <c r="A58" s="167">
        <v>43</v>
      </c>
      <c r="B58" s="154" t="s">
        <v>58</v>
      </c>
      <c r="C58" s="155">
        <f>SUM(C59:C64)</f>
        <v>288.82100000000003</v>
      </c>
      <c r="D58" s="175">
        <f t="shared" ref="D58" si="70">SUM(D59:D64)</f>
        <v>680</v>
      </c>
      <c r="E58" s="175">
        <f>E59+E60+E63+E64</f>
        <v>840</v>
      </c>
      <c r="F58" s="158">
        <f t="shared" ref="F58" si="71">SUM(F59:F64)</f>
        <v>17.606511754168299</v>
      </c>
      <c r="G58" s="175">
        <f t="shared" ref="G58" si="72">SUM(G59:G64)</f>
        <v>33</v>
      </c>
      <c r="H58" s="176">
        <f t="shared" si="3"/>
        <v>4.8529411764705888</v>
      </c>
      <c r="I58" s="175">
        <f t="shared" ref="I58" si="73">SUM(I59:I64)</f>
        <v>0</v>
      </c>
      <c r="J58" s="175">
        <f t="shared" ref="J58" si="74">SUM(J59:J64)</f>
        <v>0</v>
      </c>
      <c r="K58" s="175">
        <f t="shared" ref="K58" si="75">SUM(K59:K64)</f>
        <v>1</v>
      </c>
      <c r="L58" s="175">
        <f t="shared" ref="L58" si="76">SUM(L59:L64)</f>
        <v>29</v>
      </c>
      <c r="M58" s="175">
        <f t="shared" ref="M58" si="77">SUM(M59:M64)</f>
        <v>1</v>
      </c>
      <c r="N58" s="175">
        <f t="shared" ref="N58" si="78">SUM(N59:N64)</f>
        <v>17</v>
      </c>
      <c r="O58" s="175">
        <f t="shared" ref="O58:W58" si="79">SUM(O59:O64)</f>
        <v>11</v>
      </c>
      <c r="P58" s="160">
        <f t="shared" si="1"/>
        <v>87.878787878787875</v>
      </c>
      <c r="Q58" s="175">
        <f>Q59+Q60+Q63+Q64</f>
        <v>49</v>
      </c>
      <c r="R58" s="160">
        <f t="shared" si="6"/>
        <v>5.833333333333333</v>
      </c>
      <c r="S58" s="175">
        <f>S59+S60+S63+S64</f>
        <v>49</v>
      </c>
      <c r="T58" s="160">
        <f t="shared" si="2"/>
        <v>5.833333333333333</v>
      </c>
      <c r="U58" s="175">
        <f t="shared" si="79"/>
        <v>2</v>
      </c>
      <c r="V58" s="175">
        <f t="shared" si="79"/>
        <v>0</v>
      </c>
      <c r="W58" s="175">
        <f t="shared" si="79"/>
        <v>14</v>
      </c>
    </row>
    <row r="59" spans="1:24" s="42" customFormat="1" ht="18.75" x14ac:dyDescent="0.3">
      <c r="A59" s="35">
        <v>44</v>
      </c>
      <c r="B59" s="36" t="s">
        <v>233</v>
      </c>
      <c r="C59" s="37">
        <v>57.906999999999996</v>
      </c>
      <c r="D59" s="38">
        <v>234</v>
      </c>
      <c r="E59" s="39">
        <v>133</v>
      </c>
      <c r="F59" s="40">
        <f t="shared" si="4"/>
        <v>2.296786226190271</v>
      </c>
      <c r="G59" s="30"/>
      <c r="H59" s="184"/>
      <c r="I59" s="41">
        <v>0</v>
      </c>
      <c r="J59" s="41">
        <v>0</v>
      </c>
      <c r="K59" s="41">
        <v>0</v>
      </c>
      <c r="L59" s="30"/>
      <c r="M59" s="41"/>
      <c r="N59" s="41"/>
      <c r="O59" s="41"/>
      <c r="P59" s="40"/>
      <c r="Q59" s="39"/>
      <c r="R59" s="40"/>
      <c r="S59" s="41"/>
      <c r="T59" s="40"/>
      <c r="U59" s="41"/>
      <c r="V59" s="41"/>
      <c r="W59" s="41"/>
    </row>
    <row r="60" spans="1:24" s="48" customFormat="1" ht="18.75" x14ac:dyDescent="0.3">
      <c r="A60" s="75">
        <v>45</v>
      </c>
      <c r="B60" s="49" t="s">
        <v>313</v>
      </c>
      <c r="C60" s="50"/>
      <c r="D60" s="51">
        <v>66</v>
      </c>
      <c r="E60" s="52">
        <f>E61+E62</f>
        <v>280</v>
      </c>
      <c r="F60" s="53"/>
      <c r="G60" s="97">
        <v>1</v>
      </c>
      <c r="H60" s="177">
        <f t="shared" si="3"/>
        <v>1.5151515151515151</v>
      </c>
      <c r="I60" s="54">
        <v>0</v>
      </c>
      <c r="J60" s="54">
        <v>0</v>
      </c>
      <c r="K60" s="54">
        <v>1</v>
      </c>
      <c r="L60" s="97">
        <f>M60+N60+O60</f>
        <v>1</v>
      </c>
      <c r="M60" s="54">
        <v>0</v>
      </c>
      <c r="N60" s="54">
        <v>0</v>
      </c>
      <c r="O60" s="54">
        <v>1</v>
      </c>
      <c r="P60" s="53">
        <f t="shared" si="1"/>
        <v>100</v>
      </c>
      <c r="Q60" s="52">
        <f>Q61+Q62</f>
        <v>16</v>
      </c>
      <c r="R60" s="53"/>
      <c r="S60" s="52">
        <f>S61+S62</f>
        <v>16</v>
      </c>
      <c r="T60" s="53"/>
      <c r="U60" s="55"/>
      <c r="V60" s="55"/>
      <c r="W60" s="54"/>
      <c r="X60" s="47"/>
    </row>
    <row r="61" spans="1:24" s="48" customFormat="1" ht="18.75" x14ac:dyDescent="0.3">
      <c r="A61" s="180">
        <v>46</v>
      </c>
      <c r="B61" s="49" t="s">
        <v>231</v>
      </c>
      <c r="C61" s="50">
        <v>86.856999999999999</v>
      </c>
      <c r="D61" s="51"/>
      <c r="E61" s="52">
        <v>209</v>
      </c>
      <c r="F61" s="53">
        <f t="shared" si="4"/>
        <v>2.4062539576545356</v>
      </c>
      <c r="G61" s="97"/>
      <c r="H61" s="177"/>
      <c r="I61" s="54"/>
      <c r="J61" s="54"/>
      <c r="K61" s="54"/>
      <c r="L61" s="97"/>
      <c r="M61" s="54"/>
      <c r="N61" s="54"/>
      <c r="O61" s="54"/>
      <c r="P61" s="53"/>
      <c r="Q61" s="52">
        <f t="shared" si="5"/>
        <v>14</v>
      </c>
      <c r="R61" s="53">
        <f t="shared" si="6"/>
        <v>6.6985645933014357</v>
      </c>
      <c r="S61" s="97">
        <v>14</v>
      </c>
      <c r="T61" s="53">
        <f t="shared" si="2"/>
        <v>6.6985645933014357</v>
      </c>
      <c r="U61" s="55">
        <f t="shared" ref="U61:U62" si="80">ROUNDDOWN(Q61*15/100,0)</f>
        <v>2</v>
      </c>
      <c r="V61" s="55">
        <f t="shared" ref="V61:V62" si="81">S61-U61-W61</f>
        <v>0</v>
      </c>
      <c r="W61" s="54">
        <f t="shared" ref="W61:W62" si="82">ROUNDUP(Q61*80/100,0)</f>
        <v>12</v>
      </c>
      <c r="X61" s="47"/>
    </row>
    <row r="62" spans="1:24" s="48" customFormat="1" ht="18.75" x14ac:dyDescent="0.3">
      <c r="A62" s="71">
        <v>47</v>
      </c>
      <c r="B62" s="49" t="s">
        <v>232</v>
      </c>
      <c r="C62" s="50">
        <v>72.566999999999993</v>
      </c>
      <c r="D62" s="51"/>
      <c r="E62" s="52">
        <v>71</v>
      </c>
      <c r="F62" s="53">
        <f t="shared" si="4"/>
        <v>0.9784061625807875</v>
      </c>
      <c r="G62" s="97"/>
      <c r="H62" s="177"/>
      <c r="I62" s="54"/>
      <c r="J62" s="54"/>
      <c r="K62" s="54"/>
      <c r="L62" s="97"/>
      <c r="M62" s="54"/>
      <c r="N62" s="54"/>
      <c r="O62" s="54"/>
      <c r="P62" s="53"/>
      <c r="Q62" s="52">
        <f t="shared" si="5"/>
        <v>2</v>
      </c>
      <c r="R62" s="53">
        <f t="shared" si="6"/>
        <v>2.8169014084507045</v>
      </c>
      <c r="S62" s="97">
        <v>2</v>
      </c>
      <c r="T62" s="53">
        <f t="shared" si="2"/>
        <v>2.8169014084507045</v>
      </c>
      <c r="U62" s="55">
        <f t="shared" si="80"/>
        <v>0</v>
      </c>
      <c r="V62" s="55">
        <f t="shared" si="81"/>
        <v>0</v>
      </c>
      <c r="W62" s="54">
        <f t="shared" si="82"/>
        <v>2</v>
      </c>
      <c r="X62" s="47"/>
    </row>
    <row r="63" spans="1:24" s="46" customFormat="1" ht="18.75" x14ac:dyDescent="0.3">
      <c r="A63" s="85">
        <v>48</v>
      </c>
      <c r="B63" s="86" t="s">
        <v>62</v>
      </c>
      <c r="C63" s="87">
        <v>24.282</v>
      </c>
      <c r="D63" s="88">
        <v>158</v>
      </c>
      <c r="E63" s="89">
        <v>144</v>
      </c>
      <c r="F63" s="90">
        <f t="shared" si="4"/>
        <v>5.9303187546330616</v>
      </c>
      <c r="G63" s="98">
        <v>15</v>
      </c>
      <c r="H63" s="108">
        <f t="shared" si="3"/>
        <v>9.4936708860759502</v>
      </c>
      <c r="I63" s="91"/>
      <c r="J63" s="91"/>
      <c r="K63" s="91"/>
      <c r="L63" s="91">
        <f t="shared" ref="L63:L64" si="83">M63+N63+O63</f>
        <v>12</v>
      </c>
      <c r="M63" s="91">
        <v>1</v>
      </c>
      <c r="N63" s="91">
        <v>7</v>
      </c>
      <c r="O63" s="91">
        <v>4</v>
      </c>
      <c r="P63" s="90">
        <f t="shared" si="1"/>
        <v>80</v>
      </c>
      <c r="Q63" s="89">
        <f t="shared" si="5"/>
        <v>11</v>
      </c>
      <c r="R63" s="90">
        <f t="shared" si="6"/>
        <v>7.6388888888888893</v>
      </c>
      <c r="S63" s="98">
        <v>11</v>
      </c>
      <c r="T63" s="90">
        <f t="shared" si="2"/>
        <v>7.6388888888888893</v>
      </c>
      <c r="U63" s="246"/>
      <c r="V63" s="91"/>
      <c r="W63" s="91"/>
    </row>
    <row r="64" spans="1:24" s="46" customFormat="1" ht="18.75" x14ac:dyDescent="0.3">
      <c r="A64" s="85">
        <v>49</v>
      </c>
      <c r="B64" s="86" t="s">
        <v>61</v>
      </c>
      <c r="C64" s="87">
        <v>47.207999999999998</v>
      </c>
      <c r="D64" s="88">
        <v>222</v>
      </c>
      <c r="E64" s="89">
        <v>283</v>
      </c>
      <c r="F64" s="90">
        <f t="shared" si="4"/>
        <v>5.9947466531096429</v>
      </c>
      <c r="G64" s="98">
        <v>17</v>
      </c>
      <c r="H64" s="108">
        <f t="shared" si="3"/>
        <v>7.6576576576576567</v>
      </c>
      <c r="I64" s="91"/>
      <c r="J64" s="91"/>
      <c r="K64" s="91"/>
      <c r="L64" s="91">
        <f t="shared" si="83"/>
        <v>16</v>
      </c>
      <c r="M64" s="91">
        <v>0</v>
      </c>
      <c r="N64" s="91">
        <v>10</v>
      </c>
      <c r="O64" s="91">
        <v>6</v>
      </c>
      <c r="P64" s="90">
        <f t="shared" si="1"/>
        <v>94.117647058823522</v>
      </c>
      <c r="Q64" s="89">
        <f t="shared" si="5"/>
        <v>22</v>
      </c>
      <c r="R64" s="90">
        <f t="shared" si="6"/>
        <v>7.7738515901060072</v>
      </c>
      <c r="S64" s="98">
        <v>22</v>
      </c>
      <c r="T64" s="90">
        <f t="shared" si="2"/>
        <v>7.7738515901060072</v>
      </c>
      <c r="U64" s="246"/>
      <c r="V64" s="91"/>
      <c r="W64" s="91"/>
    </row>
    <row r="65" spans="1:24" s="166" customFormat="1" ht="18.75" x14ac:dyDescent="0.3">
      <c r="A65" s="163">
        <v>50</v>
      </c>
      <c r="B65" s="154" t="s">
        <v>63</v>
      </c>
      <c r="C65" s="155">
        <f>SUM(C66:C74)</f>
        <v>476.72500000000002</v>
      </c>
      <c r="D65" s="175">
        <f t="shared" ref="D65:E65" si="84">SUM(D66:D74)</f>
        <v>5099</v>
      </c>
      <c r="E65" s="175">
        <f t="shared" si="84"/>
        <v>3405</v>
      </c>
      <c r="F65" s="158">
        <f t="shared" ref="F65" si="85">SUM(F66:F74)</f>
        <v>98.899211407201037</v>
      </c>
      <c r="G65" s="175">
        <f t="shared" ref="G65" si="86">SUM(G66:G74)</f>
        <v>385</v>
      </c>
      <c r="H65" s="176">
        <f t="shared" si="3"/>
        <v>7.5505000980584418</v>
      </c>
      <c r="I65" s="175">
        <f t="shared" ref="I65" si="87">SUM(I66:I74)</f>
        <v>18</v>
      </c>
      <c r="J65" s="175">
        <f t="shared" ref="J65" si="88">SUM(J66:J74)</f>
        <v>42</v>
      </c>
      <c r="K65" s="175">
        <f t="shared" ref="K65" si="89">SUM(K66:K74)</f>
        <v>60</v>
      </c>
      <c r="L65" s="175">
        <f t="shared" ref="L65" si="90">SUM(L66:L74)</f>
        <v>265</v>
      </c>
      <c r="M65" s="175">
        <f t="shared" ref="M65" si="91">SUM(M66:M74)</f>
        <v>29</v>
      </c>
      <c r="N65" s="175">
        <f t="shared" ref="N65" si="92">SUM(N66:N74)</f>
        <v>132</v>
      </c>
      <c r="O65" s="175">
        <f t="shared" ref="O65:W65" si="93">SUM(O66:O74)</f>
        <v>104</v>
      </c>
      <c r="P65" s="160">
        <f t="shared" si="1"/>
        <v>68.831168831168839</v>
      </c>
      <c r="Q65" s="175">
        <f t="shared" si="93"/>
        <v>475</v>
      </c>
      <c r="R65" s="160">
        <f t="shared" si="6"/>
        <v>13.950073421439061</v>
      </c>
      <c r="S65" s="175">
        <f t="shared" si="93"/>
        <v>395</v>
      </c>
      <c r="T65" s="160">
        <f t="shared" si="2"/>
        <v>11.600587371512482</v>
      </c>
      <c r="U65" s="175">
        <f t="shared" si="93"/>
        <v>13</v>
      </c>
      <c r="V65" s="175">
        <f t="shared" si="93"/>
        <v>4</v>
      </c>
      <c r="W65" s="175">
        <f t="shared" si="93"/>
        <v>71</v>
      </c>
    </row>
    <row r="66" spans="1:24" s="42" customFormat="1" ht="18.75" x14ac:dyDescent="0.3">
      <c r="A66" s="35">
        <v>51</v>
      </c>
      <c r="B66" s="44" t="s">
        <v>234</v>
      </c>
      <c r="C66" s="37">
        <v>68.546999999999997</v>
      </c>
      <c r="D66" s="38">
        <v>1156</v>
      </c>
      <c r="E66" s="39">
        <v>235</v>
      </c>
      <c r="F66" s="40">
        <f t="shared" si="4"/>
        <v>3.4283046668709063</v>
      </c>
      <c r="G66" s="30"/>
      <c r="H66" s="184"/>
      <c r="I66" s="41">
        <v>0</v>
      </c>
      <c r="J66" s="41">
        <v>0</v>
      </c>
      <c r="K66" s="41">
        <v>0</v>
      </c>
      <c r="L66" s="30"/>
      <c r="M66" s="41"/>
      <c r="N66" s="41"/>
      <c r="O66" s="41"/>
      <c r="P66" s="40"/>
      <c r="Q66" s="39"/>
      <c r="R66" s="40"/>
      <c r="S66" s="41"/>
      <c r="T66" s="40"/>
      <c r="U66" s="41"/>
      <c r="V66" s="41"/>
      <c r="W66" s="41"/>
    </row>
    <row r="67" spans="1:24" s="48" customFormat="1" ht="18.75" x14ac:dyDescent="0.3">
      <c r="A67" s="71">
        <v>52</v>
      </c>
      <c r="B67" s="56" t="s">
        <v>65</v>
      </c>
      <c r="C67" s="50">
        <v>244.077</v>
      </c>
      <c r="D67" s="51">
        <v>1882</v>
      </c>
      <c r="E67" s="52">
        <v>1105</v>
      </c>
      <c r="F67" s="53">
        <f t="shared" si="4"/>
        <v>4.5272598401324169</v>
      </c>
      <c r="G67" s="97">
        <v>120</v>
      </c>
      <c r="H67" s="183">
        <f t="shared" si="3"/>
        <v>6.3761955366631247</v>
      </c>
      <c r="I67" s="54">
        <v>18</v>
      </c>
      <c r="J67" s="54">
        <v>42</v>
      </c>
      <c r="K67" s="54">
        <v>60</v>
      </c>
      <c r="L67" s="97">
        <f>M67+N67+O67</f>
        <v>85</v>
      </c>
      <c r="M67" s="54">
        <v>15</v>
      </c>
      <c r="N67" s="54">
        <v>30</v>
      </c>
      <c r="O67" s="54">
        <v>40</v>
      </c>
      <c r="P67" s="53">
        <f t="shared" si="1"/>
        <v>70.833333333333343</v>
      </c>
      <c r="Q67" s="52">
        <f t="shared" si="5"/>
        <v>88</v>
      </c>
      <c r="R67" s="53">
        <f t="shared" si="6"/>
        <v>7.9638009049773748</v>
      </c>
      <c r="S67" s="97">
        <v>88</v>
      </c>
      <c r="T67" s="53">
        <f t="shared" si="2"/>
        <v>7.9638009049773748</v>
      </c>
      <c r="U67" s="55">
        <f>ROUNDDOWN(S67*15/100,0)</f>
        <v>13</v>
      </c>
      <c r="V67" s="55">
        <f>S67-U67-W67</f>
        <v>4</v>
      </c>
      <c r="W67" s="54">
        <f>ROUNDUP(Q67*80/100,0)</f>
        <v>71</v>
      </c>
      <c r="X67" s="47"/>
    </row>
    <row r="68" spans="1:24" s="105" customFormat="1" ht="18.75" x14ac:dyDescent="0.3">
      <c r="A68" s="92">
        <v>53</v>
      </c>
      <c r="B68" s="86" t="s">
        <v>67</v>
      </c>
      <c r="C68" s="87">
        <v>11.11</v>
      </c>
      <c r="D68" s="88">
        <v>183</v>
      </c>
      <c r="E68" s="89">
        <v>168</v>
      </c>
      <c r="F68" s="90">
        <f t="shared" si="4"/>
        <v>15.121512151215123</v>
      </c>
      <c r="G68" s="80">
        <v>25</v>
      </c>
      <c r="H68" s="108">
        <f t="shared" si="3"/>
        <v>13.661202185792352</v>
      </c>
      <c r="I68" s="88"/>
      <c r="J68" s="88"/>
      <c r="K68" s="88"/>
      <c r="L68" s="91">
        <f t="shared" ref="L68:L74" si="94">M68+N68+O68</f>
        <v>24</v>
      </c>
      <c r="M68" s="88">
        <v>1</v>
      </c>
      <c r="N68" s="88">
        <v>13</v>
      </c>
      <c r="O68" s="88">
        <v>10</v>
      </c>
      <c r="P68" s="90">
        <f t="shared" si="1"/>
        <v>96</v>
      </c>
      <c r="Q68" s="89">
        <f t="shared" si="5"/>
        <v>42</v>
      </c>
      <c r="R68" s="90">
        <f t="shared" si="6"/>
        <v>25</v>
      </c>
      <c r="S68" s="80">
        <v>25</v>
      </c>
      <c r="T68" s="90">
        <f t="shared" si="2"/>
        <v>14.880952380952381</v>
      </c>
      <c r="U68" s="246"/>
      <c r="V68" s="88"/>
      <c r="W68" s="91"/>
    </row>
    <row r="69" spans="1:24" s="46" customFormat="1" ht="18.75" x14ac:dyDescent="0.3">
      <c r="A69" s="182">
        <v>54</v>
      </c>
      <c r="B69" s="86" t="s">
        <v>68</v>
      </c>
      <c r="C69" s="87">
        <v>25.509</v>
      </c>
      <c r="D69" s="88">
        <v>238</v>
      </c>
      <c r="E69" s="89">
        <v>265</v>
      </c>
      <c r="F69" s="90">
        <f t="shared" si="4"/>
        <v>10.388490336743894</v>
      </c>
      <c r="G69" s="98">
        <v>23</v>
      </c>
      <c r="H69" s="108">
        <f t="shared" si="3"/>
        <v>9.6638655462184886</v>
      </c>
      <c r="I69" s="91"/>
      <c r="J69" s="91"/>
      <c r="K69" s="91"/>
      <c r="L69" s="91">
        <f t="shared" si="94"/>
        <v>21</v>
      </c>
      <c r="M69" s="91">
        <v>2</v>
      </c>
      <c r="N69" s="91">
        <v>13</v>
      </c>
      <c r="O69" s="91">
        <v>6</v>
      </c>
      <c r="P69" s="90">
        <f t="shared" si="1"/>
        <v>91.304347826086953</v>
      </c>
      <c r="Q69" s="89">
        <f t="shared" si="5"/>
        <v>39</v>
      </c>
      <c r="R69" s="90">
        <f t="shared" si="6"/>
        <v>14.716981132075471</v>
      </c>
      <c r="S69" s="98">
        <v>39</v>
      </c>
      <c r="T69" s="90">
        <f t="shared" si="2"/>
        <v>14.716981132075471</v>
      </c>
      <c r="U69" s="246"/>
      <c r="V69" s="91"/>
      <c r="W69" s="91"/>
    </row>
    <row r="70" spans="1:24" s="46" customFormat="1" ht="18.75" x14ac:dyDescent="0.3">
      <c r="A70" s="92">
        <v>55</v>
      </c>
      <c r="B70" s="86" t="s">
        <v>69</v>
      </c>
      <c r="C70" s="87">
        <v>33.109000000000002</v>
      </c>
      <c r="D70" s="88">
        <v>405</v>
      </c>
      <c r="E70" s="89">
        <v>304</v>
      </c>
      <c r="F70" s="90">
        <f t="shared" si="4"/>
        <v>9.18179347005346</v>
      </c>
      <c r="G70" s="98">
        <v>40</v>
      </c>
      <c r="H70" s="108">
        <f t="shared" si="3"/>
        <v>9.8765432098765427</v>
      </c>
      <c r="I70" s="91"/>
      <c r="J70" s="91"/>
      <c r="K70" s="91"/>
      <c r="L70" s="91">
        <f t="shared" si="94"/>
        <v>14</v>
      </c>
      <c r="M70" s="91">
        <v>1</v>
      </c>
      <c r="N70" s="91">
        <v>5</v>
      </c>
      <c r="O70" s="91">
        <v>8</v>
      </c>
      <c r="P70" s="90">
        <f t="shared" si="1"/>
        <v>35</v>
      </c>
      <c r="Q70" s="89">
        <f t="shared" si="5"/>
        <v>36</v>
      </c>
      <c r="R70" s="90">
        <f t="shared" si="6"/>
        <v>11.842105263157894</v>
      </c>
      <c r="S70" s="98">
        <v>36</v>
      </c>
      <c r="T70" s="90">
        <f t="shared" si="2"/>
        <v>11.842105263157894</v>
      </c>
      <c r="U70" s="246"/>
      <c r="V70" s="91"/>
      <c r="W70" s="91"/>
    </row>
    <row r="71" spans="1:24" s="46" customFormat="1" ht="18.75" x14ac:dyDescent="0.3">
      <c r="A71" s="92">
        <v>56</v>
      </c>
      <c r="B71" s="86" t="s">
        <v>70</v>
      </c>
      <c r="C71" s="87">
        <v>15.064</v>
      </c>
      <c r="D71" s="88">
        <v>260</v>
      </c>
      <c r="E71" s="89">
        <v>268</v>
      </c>
      <c r="F71" s="90">
        <f t="shared" si="4"/>
        <v>17.79075942644716</v>
      </c>
      <c r="G71" s="98">
        <v>46</v>
      </c>
      <c r="H71" s="108">
        <f t="shared" si="3"/>
        <v>17.692307692307693</v>
      </c>
      <c r="I71" s="91"/>
      <c r="J71" s="91"/>
      <c r="K71" s="91"/>
      <c r="L71" s="91">
        <f t="shared" si="94"/>
        <v>21</v>
      </c>
      <c r="M71" s="91">
        <v>6</v>
      </c>
      <c r="N71" s="91">
        <v>14</v>
      </c>
      <c r="O71" s="91">
        <v>1</v>
      </c>
      <c r="P71" s="90">
        <f t="shared" si="1"/>
        <v>45.652173913043477</v>
      </c>
      <c r="Q71" s="89">
        <f t="shared" si="5"/>
        <v>67</v>
      </c>
      <c r="R71" s="90">
        <f t="shared" si="6"/>
        <v>25</v>
      </c>
      <c r="S71" s="98">
        <v>41</v>
      </c>
      <c r="T71" s="90">
        <f t="shared" si="2"/>
        <v>15.298507462686567</v>
      </c>
      <c r="U71" s="246"/>
      <c r="V71" s="91"/>
      <c r="W71" s="91"/>
    </row>
    <row r="72" spans="1:24" s="46" customFormat="1" ht="18.75" x14ac:dyDescent="0.3">
      <c r="A72" s="92">
        <v>57</v>
      </c>
      <c r="B72" s="86" t="s">
        <v>283</v>
      </c>
      <c r="C72" s="87">
        <v>38.098999999999997</v>
      </c>
      <c r="D72" s="88">
        <v>329</v>
      </c>
      <c r="E72" s="89">
        <v>448</v>
      </c>
      <c r="F72" s="90">
        <f t="shared" si="4"/>
        <v>11.758838814667053</v>
      </c>
      <c r="G72" s="98">
        <v>35</v>
      </c>
      <c r="H72" s="108">
        <f t="shared" si="3"/>
        <v>10.638297872340425</v>
      </c>
      <c r="I72" s="91"/>
      <c r="J72" s="91"/>
      <c r="K72" s="91"/>
      <c r="L72" s="91">
        <f t="shared" si="94"/>
        <v>31</v>
      </c>
      <c r="M72" s="91">
        <v>4</v>
      </c>
      <c r="N72" s="91">
        <v>16</v>
      </c>
      <c r="O72" s="91">
        <v>11</v>
      </c>
      <c r="P72" s="90">
        <f t="shared" si="1"/>
        <v>88.571428571428569</v>
      </c>
      <c r="Q72" s="89">
        <f t="shared" si="5"/>
        <v>67</v>
      </c>
      <c r="R72" s="90">
        <f t="shared" si="6"/>
        <v>14.955357142857142</v>
      </c>
      <c r="S72" s="98">
        <v>67</v>
      </c>
      <c r="T72" s="90">
        <f t="shared" si="2"/>
        <v>14.955357142857142</v>
      </c>
      <c r="U72" s="246"/>
      <c r="V72" s="91"/>
      <c r="W72" s="91"/>
    </row>
    <row r="73" spans="1:24" s="46" customFormat="1" ht="18.75" x14ac:dyDescent="0.3">
      <c r="A73" s="182">
        <v>58</v>
      </c>
      <c r="B73" s="86" t="s">
        <v>188</v>
      </c>
      <c r="C73" s="87">
        <v>13.118</v>
      </c>
      <c r="D73" s="88">
        <v>169</v>
      </c>
      <c r="E73" s="89">
        <v>121</v>
      </c>
      <c r="F73" s="90">
        <f t="shared" si="4"/>
        <v>9.2239670681506318</v>
      </c>
      <c r="G73" s="98">
        <v>25</v>
      </c>
      <c r="H73" s="108">
        <f t="shared" si="3"/>
        <v>14.792899408284024</v>
      </c>
      <c r="I73" s="91"/>
      <c r="J73" s="91"/>
      <c r="K73" s="91"/>
      <c r="L73" s="91">
        <f t="shared" si="94"/>
        <v>13</v>
      </c>
      <c r="M73" s="91">
        <v>0</v>
      </c>
      <c r="N73" s="91">
        <v>5</v>
      </c>
      <c r="O73" s="91">
        <v>8</v>
      </c>
      <c r="P73" s="90">
        <f t="shared" si="1"/>
        <v>52</v>
      </c>
      <c r="Q73" s="89">
        <f t="shared" si="5"/>
        <v>14</v>
      </c>
      <c r="R73" s="90">
        <f t="shared" si="6"/>
        <v>11.570247933884298</v>
      </c>
      <c r="S73" s="98">
        <v>14</v>
      </c>
      <c r="T73" s="90">
        <f t="shared" si="2"/>
        <v>11.570247933884298</v>
      </c>
      <c r="U73" s="246"/>
      <c r="V73" s="91"/>
      <c r="W73" s="91"/>
    </row>
    <row r="74" spans="1:24" s="46" customFormat="1" ht="18.75" x14ac:dyDescent="0.3">
      <c r="A74" s="92">
        <v>59</v>
      </c>
      <c r="B74" s="86" t="s">
        <v>66</v>
      </c>
      <c r="C74" s="87">
        <v>28.091999999999999</v>
      </c>
      <c r="D74" s="88">
        <v>477</v>
      </c>
      <c r="E74" s="89">
        <v>491</v>
      </c>
      <c r="F74" s="90">
        <f t="shared" si="4"/>
        <v>17.478285632920404</v>
      </c>
      <c r="G74" s="98">
        <v>71</v>
      </c>
      <c r="H74" s="108">
        <f t="shared" si="3"/>
        <v>14.884696016771489</v>
      </c>
      <c r="I74" s="91"/>
      <c r="J74" s="91"/>
      <c r="K74" s="91"/>
      <c r="L74" s="91">
        <f t="shared" si="94"/>
        <v>56</v>
      </c>
      <c r="M74" s="91">
        <v>0</v>
      </c>
      <c r="N74" s="91">
        <v>36</v>
      </c>
      <c r="O74" s="91">
        <v>20</v>
      </c>
      <c r="P74" s="90">
        <f t="shared" si="1"/>
        <v>78.873239436619713</v>
      </c>
      <c r="Q74" s="89">
        <f t="shared" si="5"/>
        <v>122</v>
      </c>
      <c r="R74" s="90">
        <f t="shared" si="6"/>
        <v>24.847250509164969</v>
      </c>
      <c r="S74" s="98">
        <v>85</v>
      </c>
      <c r="T74" s="90">
        <f t="shared" si="2"/>
        <v>17.311608961303463</v>
      </c>
      <c r="U74" s="246"/>
      <c r="V74" s="91"/>
      <c r="W74" s="91"/>
    </row>
    <row r="75" spans="1:24" s="166" customFormat="1" ht="18.75" x14ac:dyDescent="0.3">
      <c r="A75" s="167">
        <v>60</v>
      </c>
      <c r="B75" s="154" t="s">
        <v>72</v>
      </c>
      <c r="C75" s="155">
        <f>SUM(C76:C77)</f>
        <v>182.91399999999999</v>
      </c>
      <c r="D75" s="175">
        <f t="shared" ref="D75:E75" si="95">SUM(D76:D77)</f>
        <v>334</v>
      </c>
      <c r="E75" s="175">
        <f t="shared" si="95"/>
        <v>466</v>
      </c>
      <c r="F75" s="158">
        <f t="shared" ref="F75" si="96">SUM(F76:F77)</f>
        <v>5.5409889269267616</v>
      </c>
      <c r="G75" s="175">
        <f t="shared" ref="G75" si="97">SUM(G76:G77)</f>
        <v>20</v>
      </c>
      <c r="H75" s="176">
        <f t="shared" si="3"/>
        <v>5.9880239520958085</v>
      </c>
      <c r="I75" s="175">
        <f t="shared" ref="I75" si="98">SUM(I76:I77)</f>
        <v>0</v>
      </c>
      <c r="J75" s="175">
        <f t="shared" ref="J75" si="99">SUM(J76:J77)</f>
        <v>0</v>
      </c>
      <c r="K75" s="175">
        <f t="shared" ref="K75" si="100">SUM(K76:K77)</f>
        <v>6</v>
      </c>
      <c r="L75" s="175">
        <f t="shared" ref="L75" si="101">SUM(L76:L77)</f>
        <v>18</v>
      </c>
      <c r="M75" s="175">
        <f t="shared" ref="M75" si="102">SUM(M76:M77)</f>
        <v>0</v>
      </c>
      <c r="N75" s="175">
        <f t="shared" ref="N75" si="103">SUM(N76:N77)</f>
        <v>9</v>
      </c>
      <c r="O75" s="175">
        <f t="shared" ref="O75:X75" si="104">SUM(O76:O77)</f>
        <v>9</v>
      </c>
      <c r="P75" s="160">
        <f t="shared" si="1"/>
        <v>90</v>
      </c>
      <c r="Q75" s="175">
        <f t="shared" si="104"/>
        <v>27</v>
      </c>
      <c r="R75" s="160">
        <f t="shared" si="6"/>
        <v>5.7939914163090123</v>
      </c>
      <c r="S75" s="175">
        <f t="shared" si="104"/>
        <v>27</v>
      </c>
      <c r="T75" s="160">
        <f t="shared" si="2"/>
        <v>5.7939914163090123</v>
      </c>
      <c r="U75" s="175">
        <f t="shared" si="104"/>
        <v>1</v>
      </c>
      <c r="V75" s="175">
        <f t="shared" si="104"/>
        <v>1</v>
      </c>
      <c r="W75" s="175">
        <f t="shared" si="104"/>
        <v>9</v>
      </c>
      <c r="X75" s="175">
        <f t="shared" si="104"/>
        <v>0</v>
      </c>
    </row>
    <row r="76" spans="1:24" s="48" customFormat="1" ht="18.75" x14ac:dyDescent="0.3">
      <c r="A76" s="75">
        <v>61</v>
      </c>
      <c r="B76" s="49" t="s">
        <v>73</v>
      </c>
      <c r="C76" s="50">
        <v>117.03700000000001</v>
      </c>
      <c r="D76" s="51">
        <v>126</v>
      </c>
      <c r="E76" s="52">
        <v>231</v>
      </c>
      <c r="F76" s="53">
        <f t="shared" si="4"/>
        <v>1.9737348018148106</v>
      </c>
      <c r="G76" s="97">
        <v>6</v>
      </c>
      <c r="H76" s="183">
        <f t="shared" si="3"/>
        <v>4.7619047619047619</v>
      </c>
      <c r="I76" s="54">
        <v>0</v>
      </c>
      <c r="J76" s="54">
        <v>0</v>
      </c>
      <c r="K76" s="54">
        <v>6</v>
      </c>
      <c r="L76" s="97">
        <f>M76+N76+O76</f>
        <v>4</v>
      </c>
      <c r="M76" s="54">
        <v>0</v>
      </c>
      <c r="N76" s="54">
        <v>0</v>
      </c>
      <c r="O76" s="54">
        <v>4</v>
      </c>
      <c r="P76" s="53">
        <f t="shared" si="1"/>
        <v>66.666666666666657</v>
      </c>
      <c r="Q76" s="52">
        <f t="shared" si="5"/>
        <v>11</v>
      </c>
      <c r="R76" s="53">
        <f t="shared" si="6"/>
        <v>4.7619047619047619</v>
      </c>
      <c r="S76" s="97">
        <v>11</v>
      </c>
      <c r="T76" s="53">
        <f t="shared" si="2"/>
        <v>4.7619047619047619</v>
      </c>
      <c r="U76" s="55">
        <f>ROUNDDOWN(S76*15/100,0)</f>
        <v>1</v>
      </c>
      <c r="V76" s="55">
        <f>S76-U76-W76</f>
        <v>1</v>
      </c>
      <c r="W76" s="54">
        <f>ROUNDUP(Q76*80/100,0)</f>
        <v>9</v>
      </c>
      <c r="X76" s="47"/>
    </row>
    <row r="77" spans="1:24" s="46" customFormat="1" ht="18.75" x14ac:dyDescent="0.3">
      <c r="A77" s="182">
        <v>62</v>
      </c>
      <c r="B77" s="93" t="s">
        <v>74</v>
      </c>
      <c r="C77" s="87">
        <v>65.876999999999995</v>
      </c>
      <c r="D77" s="88">
        <v>208</v>
      </c>
      <c r="E77" s="89">
        <v>235</v>
      </c>
      <c r="F77" s="90">
        <f t="shared" si="4"/>
        <v>3.5672541251119512</v>
      </c>
      <c r="G77" s="98">
        <v>14</v>
      </c>
      <c r="H77" s="108">
        <f t="shared" si="3"/>
        <v>6.7307692307692308</v>
      </c>
      <c r="I77" s="91"/>
      <c r="J77" s="91"/>
      <c r="K77" s="91"/>
      <c r="L77" s="91">
        <f>M77+N77+O77</f>
        <v>14</v>
      </c>
      <c r="M77" s="91">
        <v>0</v>
      </c>
      <c r="N77" s="91">
        <v>9</v>
      </c>
      <c r="O77" s="91">
        <v>5</v>
      </c>
      <c r="P77" s="90">
        <f t="shared" si="1"/>
        <v>100</v>
      </c>
      <c r="Q77" s="89">
        <f t="shared" si="5"/>
        <v>16</v>
      </c>
      <c r="R77" s="90">
        <f t="shared" si="6"/>
        <v>6.8085106382978724</v>
      </c>
      <c r="S77" s="98">
        <v>16</v>
      </c>
      <c r="T77" s="90">
        <f t="shared" si="2"/>
        <v>6.8085106382978724</v>
      </c>
      <c r="U77" s="246"/>
      <c r="V77" s="91"/>
      <c r="W77" s="91"/>
    </row>
    <row r="78" spans="1:24" s="166" customFormat="1" ht="18.75" x14ac:dyDescent="0.3">
      <c r="A78" s="167">
        <v>63</v>
      </c>
      <c r="B78" s="154" t="s">
        <v>75</v>
      </c>
      <c r="C78" s="175">
        <f t="shared" ref="C78:D78" si="105">SUM(C79:C91)</f>
        <v>568.16800000000001</v>
      </c>
      <c r="D78" s="175">
        <f t="shared" si="105"/>
        <v>5510</v>
      </c>
      <c r="E78" s="175">
        <f>E79+E80+E87+E88+E89+E90+E91</f>
        <v>4868</v>
      </c>
      <c r="F78" s="158">
        <f t="shared" ref="F78" si="106">SUM(F79:F91)</f>
        <v>78.038630484979606</v>
      </c>
      <c r="G78" s="175">
        <f t="shared" ref="G78" si="107">SUM(G79:G91)</f>
        <v>281</v>
      </c>
      <c r="H78" s="176">
        <f t="shared" si="3"/>
        <v>5.099818511796733</v>
      </c>
      <c r="I78" s="175">
        <f t="shared" ref="I78" si="108">SUM(I79:I91)</f>
        <v>1</v>
      </c>
      <c r="J78" s="175">
        <f t="shared" ref="J78" si="109">SUM(J79:J91)</f>
        <v>2</v>
      </c>
      <c r="K78" s="175">
        <f t="shared" ref="K78" si="110">SUM(K79:K91)</f>
        <v>8</v>
      </c>
      <c r="L78" s="175">
        <f t="shared" ref="L78" si="111">SUM(L79:L91)</f>
        <v>251</v>
      </c>
      <c r="M78" s="175">
        <f t="shared" ref="M78" si="112">SUM(M79:M91)</f>
        <v>8</v>
      </c>
      <c r="N78" s="175">
        <f t="shared" ref="N78" si="113">SUM(N79:N91)</f>
        <v>162</v>
      </c>
      <c r="O78" s="175">
        <f t="shared" ref="O78:W78" si="114">SUM(O79:O91)</f>
        <v>81</v>
      </c>
      <c r="P78" s="160">
        <f t="shared" si="1"/>
        <v>89.32384341637011</v>
      </c>
      <c r="Q78" s="175">
        <f>Q79+Q80+Q87+Q88+Q89+Q90+Q91</f>
        <v>604</v>
      </c>
      <c r="R78" s="160">
        <f t="shared" si="6"/>
        <v>12.407559572719803</v>
      </c>
      <c r="S78" s="175">
        <f>S79+S80+S87+S88+S89+S90+S91</f>
        <v>393</v>
      </c>
      <c r="T78" s="160">
        <f t="shared" si="2"/>
        <v>8.073130649137223</v>
      </c>
      <c r="U78" s="175">
        <f t="shared" si="114"/>
        <v>1</v>
      </c>
      <c r="V78" s="175">
        <f t="shared" si="114"/>
        <v>1</v>
      </c>
      <c r="W78" s="175">
        <f t="shared" si="114"/>
        <v>9</v>
      </c>
    </row>
    <row r="79" spans="1:24" s="42" customFormat="1" ht="18.75" x14ac:dyDescent="0.3">
      <c r="A79" s="35">
        <v>64</v>
      </c>
      <c r="B79" s="44" t="s">
        <v>241</v>
      </c>
      <c r="C79" s="37">
        <v>233.06100000000001</v>
      </c>
      <c r="D79" s="38">
        <v>2151</v>
      </c>
      <c r="E79" s="39">
        <v>1129</v>
      </c>
      <c r="F79" s="40">
        <f t="shared" si="4"/>
        <v>4.8442253315655552</v>
      </c>
      <c r="G79" s="30"/>
      <c r="H79" s="184"/>
      <c r="I79" s="41">
        <v>0</v>
      </c>
      <c r="J79" s="41">
        <v>0</v>
      </c>
      <c r="K79" s="41">
        <v>0</v>
      </c>
      <c r="L79" s="30"/>
      <c r="M79" s="41"/>
      <c r="N79" s="41"/>
      <c r="O79" s="41"/>
      <c r="P79" s="40"/>
      <c r="Q79" s="39"/>
      <c r="R79" s="40"/>
      <c r="S79" s="41"/>
      <c r="T79" s="40"/>
      <c r="U79" s="41"/>
      <c r="V79" s="41"/>
      <c r="W79" s="41"/>
    </row>
    <row r="80" spans="1:24" s="48" customFormat="1" ht="18.75" x14ac:dyDescent="0.3">
      <c r="A80" s="75">
        <v>65</v>
      </c>
      <c r="B80" s="56" t="s">
        <v>314</v>
      </c>
      <c r="C80" s="50"/>
      <c r="D80" s="51">
        <v>170</v>
      </c>
      <c r="E80" s="52">
        <f>E81+E82+E84+E83+E85+E86</f>
        <v>149</v>
      </c>
      <c r="F80" s="53"/>
      <c r="G80" s="97">
        <v>11</v>
      </c>
      <c r="H80" s="177">
        <f t="shared" si="3"/>
        <v>6.4705882352941186</v>
      </c>
      <c r="I80" s="54">
        <v>1</v>
      </c>
      <c r="J80" s="54">
        <v>2</v>
      </c>
      <c r="K80" s="54">
        <v>8</v>
      </c>
      <c r="L80" s="97">
        <f>M80+N80+O80</f>
        <v>9</v>
      </c>
      <c r="M80" s="54">
        <v>1</v>
      </c>
      <c r="N80" s="54">
        <v>2</v>
      </c>
      <c r="O80" s="54">
        <v>6</v>
      </c>
      <c r="P80" s="53">
        <f t="shared" ref="P80:P143" si="115">L80/G80*100</f>
        <v>81.818181818181827</v>
      </c>
      <c r="Q80" s="52">
        <f>Q81+Q82+Q84+Q83+Q85+Q86</f>
        <v>11</v>
      </c>
      <c r="R80" s="53"/>
      <c r="S80" s="52">
        <f>S81+S82+S84+S83+S85+S86</f>
        <v>11</v>
      </c>
      <c r="T80" s="53"/>
      <c r="U80" s="55"/>
      <c r="V80" s="55"/>
      <c r="W80" s="54"/>
      <c r="X80" s="47"/>
    </row>
    <row r="81" spans="1:24" s="48" customFormat="1" ht="18.75" x14ac:dyDescent="0.3">
      <c r="A81" s="180">
        <v>66</v>
      </c>
      <c r="B81" s="56" t="s">
        <v>235</v>
      </c>
      <c r="C81" s="50">
        <v>29.686</v>
      </c>
      <c r="D81" s="51"/>
      <c r="E81" s="52">
        <v>149</v>
      </c>
      <c r="F81" s="53">
        <f t="shared" si="4"/>
        <v>5.0192009701542819</v>
      </c>
      <c r="G81" s="97"/>
      <c r="H81" s="54"/>
      <c r="I81" s="54"/>
      <c r="J81" s="54"/>
      <c r="K81" s="54"/>
      <c r="L81" s="97"/>
      <c r="M81" s="54"/>
      <c r="N81" s="54"/>
      <c r="O81" s="54"/>
      <c r="P81" s="53"/>
      <c r="Q81" s="52">
        <f t="shared" si="5"/>
        <v>11</v>
      </c>
      <c r="R81" s="53">
        <f t="shared" si="6"/>
        <v>7.3825503355704702</v>
      </c>
      <c r="S81" s="97">
        <v>11</v>
      </c>
      <c r="T81" s="53">
        <f t="shared" ref="T81:T142" si="116">S81/E81*100</f>
        <v>7.3825503355704702</v>
      </c>
      <c r="U81" s="55">
        <f t="shared" ref="U81" si="117">ROUNDDOWN(Q81*15/100,0)</f>
        <v>1</v>
      </c>
      <c r="V81" s="55">
        <f t="shared" ref="V81" si="118">S81-U81-W81</f>
        <v>1</v>
      </c>
      <c r="W81" s="54">
        <f t="shared" ref="W81" si="119">ROUNDUP(Q81*80/100,0)</f>
        <v>9</v>
      </c>
      <c r="X81" s="47"/>
    </row>
    <row r="82" spans="1:24" s="48" customFormat="1" ht="18.75" x14ac:dyDescent="0.3">
      <c r="A82" s="71">
        <v>67</v>
      </c>
      <c r="B82" s="56" t="s">
        <v>236</v>
      </c>
      <c r="C82" s="50">
        <v>2.919</v>
      </c>
      <c r="D82" s="51"/>
      <c r="E82" s="52">
        <v>0</v>
      </c>
      <c r="F82" s="53">
        <f t="shared" si="4"/>
        <v>0</v>
      </c>
      <c r="G82" s="97"/>
      <c r="H82" s="54"/>
      <c r="I82" s="54"/>
      <c r="J82" s="54"/>
      <c r="K82" s="54"/>
      <c r="L82" s="97"/>
      <c r="M82" s="54"/>
      <c r="N82" s="54"/>
      <c r="O82" s="54"/>
      <c r="P82" s="53"/>
      <c r="Q82" s="52"/>
      <c r="R82" s="53"/>
      <c r="S82" s="97"/>
      <c r="T82" s="53"/>
      <c r="U82" s="55"/>
      <c r="V82" s="55"/>
      <c r="W82" s="54"/>
      <c r="X82" s="47"/>
    </row>
    <row r="83" spans="1:24" s="48" customFormat="1" ht="18.75" x14ac:dyDescent="0.3">
      <c r="A83" s="71">
        <v>68</v>
      </c>
      <c r="B83" s="56" t="s">
        <v>237</v>
      </c>
      <c r="C83" s="50">
        <v>5.08</v>
      </c>
      <c r="D83" s="51"/>
      <c r="E83" s="52">
        <v>0</v>
      </c>
      <c r="F83" s="53">
        <f t="shared" si="4"/>
        <v>0</v>
      </c>
      <c r="G83" s="97"/>
      <c r="H83" s="54"/>
      <c r="I83" s="54"/>
      <c r="J83" s="54"/>
      <c r="K83" s="54"/>
      <c r="L83" s="97"/>
      <c r="M83" s="54"/>
      <c r="N83" s="54"/>
      <c r="O83" s="54"/>
      <c r="P83" s="53"/>
      <c r="Q83" s="52"/>
      <c r="R83" s="53"/>
      <c r="S83" s="97"/>
      <c r="T83" s="53"/>
      <c r="U83" s="55"/>
      <c r="V83" s="55"/>
      <c r="W83" s="54"/>
      <c r="X83" s="47"/>
    </row>
    <row r="84" spans="1:24" s="48" customFormat="1" ht="18.75" x14ac:dyDescent="0.3">
      <c r="A84" s="75">
        <v>69</v>
      </c>
      <c r="B84" s="56" t="s">
        <v>238</v>
      </c>
      <c r="C84" s="50">
        <v>1.2609999999999999</v>
      </c>
      <c r="D84" s="51"/>
      <c r="E84" s="52">
        <v>0</v>
      </c>
      <c r="F84" s="53">
        <f t="shared" si="4"/>
        <v>0</v>
      </c>
      <c r="G84" s="97"/>
      <c r="H84" s="54"/>
      <c r="I84" s="54"/>
      <c r="J84" s="54"/>
      <c r="K84" s="54"/>
      <c r="L84" s="97"/>
      <c r="M84" s="54"/>
      <c r="N84" s="54"/>
      <c r="O84" s="54"/>
      <c r="P84" s="53"/>
      <c r="Q84" s="52"/>
      <c r="R84" s="53"/>
      <c r="S84" s="97"/>
      <c r="T84" s="53"/>
      <c r="U84" s="55"/>
      <c r="V84" s="55"/>
      <c r="W84" s="54"/>
      <c r="X84" s="47"/>
    </row>
    <row r="85" spans="1:24" s="48" customFormat="1" ht="18.75" x14ac:dyDescent="0.3">
      <c r="A85" s="180">
        <v>70</v>
      </c>
      <c r="B85" s="56" t="s">
        <v>239</v>
      </c>
      <c r="C85" s="50">
        <v>3.4750000000000001</v>
      </c>
      <c r="D85" s="51"/>
      <c r="E85" s="52">
        <v>0</v>
      </c>
      <c r="F85" s="53">
        <f t="shared" si="4"/>
        <v>0</v>
      </c>
      <c r="G85" s="97"/>
      <c r="H85" s="54"/>
      <c r="I85" s="54"/>
      <c r="J85" s="54"/>
      <c r="K85" s="54"/>
      <c r="L85" s="97"/>
      <c r="M85" s="54"/>
      <c r="N85" s="54"/>
      <c r="O85" s="54"/>
      <c r="P85" s="53"/>
      <c r="Q85" s="52"/>
      <c r="R85" s="53"/>
      <c r="S85" s="97"/>
      <c r="T85" s="53"/>
      <c r="U85" s="55"/>
      <c r="V85" s="55"/>
      <c r="W85" s="54"/>
      <c r="X85" s="47"/>
    </row>
    <row r="86" spans="1:24" s="48" customFormat="1" ht="18.75" x14ac:dyDescent="0.3">
      <c r="A86" s="71">
        <v>71</v>
      </c>
      <c r="B86" s="56" t="s">
        <v>240</v>
      </c>
      <c r="C86" s="50">
        <v>1.111</v>
      </c>
      <c r="D86" s="51"/>
      <c r="E86" s="52">
        <v>0</v>
      </c>
      <c r="F86" s="53">
        <f t="shared" si="4"/>
        <v>0</v>
      </c>
      <c r="G86" s="97"/>
      <c r="H86" s="54"/>
      <c r="I86" s="54"/>
      <c r="J86" s="54"/>
      <c r="K86" s="54"/>
      <c r="L86" s="97"/>
      <c r="M86" s="54"/>
      <c r="N86" s="54"/>
      <c r="O86" s="54"/>
      <c r="P86" s="53"/>
      <c r="Q86" s="52"/>
      <c r="R86" s="53"/>
      <c r="S86" s="97"/>
      <c r="T86" s="53"/>
      <c r="U86" s="55"/>
      <c r="V86" s="55"/>
      <c r="W86" s="54"/>
      <c r="X86" s="47"/>
    </row>
    <row r="87" spans="1:24" s="46" customFormat="1" ht="18.75" x14ac:dyDescent="0.3">
      <c r="A87" s="92">
        <v>72</v>
      </c>
      <c r="B87" s="99" t="s">
        <v>77</v>
      </c>
      <c r="C87" s="87">
        <v>9.93</v>
      </c>
      <c r="D87" s="88">
        <v>115</v>
      </c>
      <c r="E87" s="89">
        <v>143</v>
      </c>
      <c r="F87" s="90">
        <f t="shared" si="4"/>
        <v>14.400805639476335</v>
      </c>
      <c r="G87" s="98">
        <v>7</v>
      </c>
      <c r="H87" s="108">
        <f t="shared" ref="H87:H143" si="120">G87/D87*100</f>
        <v>6.0869565217391308</v>
      </c>
      <c r="I87" s="91"/>
      <c r="J87" s="91"/>
      <c r="K87" s="91"/>
      <c r="L87" s="91">
        <f t="shared" ref="L87:L91" si="121">M87+N87+O87</f>
        <v>7</v>
      </c>
      <c r="M87" s="91">
        <v>1</v>
      </c>
      <c r="N87" s="91">
        <v>3</v>
      </c>
      <c r="O87" s="91">
        <v>3</v>
      </c>
      <c r="P87" s="90">
        <f t="shared" si="115"/>
        <v>100</v>
      </c>
      <c r="Q87" s="89">
        <f t="shared" ref="Q87:Q136" si="122">INT(E87*IF(F87&lt;1,0.03,IF(F87&lt;2,0.05,IF(F87&lt;4,0.07,IF(F87&lt;6,0.08,IF(F87&lt;8,0.1,IF(F87&lt;10,0.12,IF(F87&lt;12,0.15,IF(F87&lt;15,0.2,IF(F87&lt;20,0.25,0.3))))))))))</f>
        <v>28</v>
      </c>
      <c r="R87" s="90">
        <f t="shared" ref="R87:R142" si="123">Q87/E87*100</f>
        <v>19.58041958041958</v>
      </c>
      <c r="S87" s="98">
        <v>10</v>
      </c>
      <c r="T87" s="90">
        <f t="shared" si="116"/>
        <v>6.9930069930069934</v>
      </c>
      <c r="U87" s="246"/>
      <c r="V87" s="91"/>
      <c r="W87" s="91"/>
    </row>
    <row r="88" spans="1:24" s="46" customFormat="1" ht="18.75" x14ac:dyDescent="0.3">
      <c r="A88" s="92">
        <v>73</v>
      </c>
      <c r="B88" s="86" t="s">
        <v>79</v>
      </c>
      <c r="C88" s="87">
        <v>12.73</v>
      </c>
      <c r="D88" s="88">
        <v>106</v>
      </c>
      <c r="E88" s="89">
        <v>180</v>
      </c>
      <c r="F88" s="90">
        <f t="shared" si="4"/>
        <v>14.139827179890023</v>
      </c>
      <c r="G88" s="98">
        <v>12</v>
      </c>
      <c r="H88" s="108">
        <f t="shared" si="120"/>
        <v>11.320754716981133</v>
      </c>
      <c r="I88" s="91"/>
      <c r="J88" s="91"/>
      <c r="K88" s="91"/>
      <c r="L88" s="91">
        <f t="shared" si="121"/>
        <v>8</v>
      </c>
      <c r="M88" s="91">
        <v>1</v>
      </c>
      <c r="N88" s="91">
        <v>3</v>
      </c>
      <c r="O88" s="91">
        <v>4</v>
      </c>
      <c r="P88" s="90">
        <f t="shared" si="115"/>
        <v>66.666666666666657</v>
      </c>
      <c r="Q88" s="89">
        <f t="shared" si="122"/>
        <v>36</v>
      </c>
      <c r="R88" s="90">
        <f t="shared" si="123"/>
        <v>20</v>
      </c>
      <c r="S88" s="98">
        <v>25</v>
      </c>
      <c r="T88" s="90">
        <f t="shared" si="116"/>
        <v>13.888888888888889</v>
      </c>
      <c r="U88" s="246"/>
      <c r="V88" s="91"/>
      <c r="W88" s="91"/>
    </row>
    <row r="89" spans="1:24" s="46" customFormat="1" ht="18.75" x14ac:dyDescent="0.3">
      <c r="A89" s="182">
        <v>74</v>
      </c>
      <c r="B89" s="86" t="s">
        <v>189</v>
      </c>
      <c r="C89" s="87">
        <v>21.9</v>
      </c>
      <c r="D89" s="88">
        <v>260</v>
      </c>
      <c r="E89" s="89">
        <v>335</v>
      </c>
      <c r="F89" s="90">
        <f t="shared" si="4"/>
        <v>15.296803652968038</v>
      </c>
      <c r="G89" s="98">
        <v>39</v>
      </c>
      <c r="H89" s="108">
        <f t="shared" si="120"/>
        <v>15</v>
      </c>
      <c r="I89" s="91"/>
      <c r="J89" s="91"/>
      <c r="K89" s="91"/>
      <c r="L89" s="91">
        <f t="shared" si="121"/>
        <v>21</v>
      </c>
      <c r="M89" s="91">
        <v>4</v>
      </c>
      <c r="N89" s="91">
        <v>9</v>
      </c>
      <c r="O89" s="91">
        <v>8</v>
      </c>
      <c r="P89" s="90">
        <f t="shared" si="115"/>
        <v>53.846153846153847</v>
      </c>
      <c r="Q89" s="89">
        <f t="shared" si="122"/>
        <v>83</v>
      </c>
      <c r="R89" s="90">
        <f t="shared" si="123"/>
        <v>24.776119402985074</v>
      </c>
      <c r="S89" s="98">
        <v>83</v>
      </c>
      <c r="T89" s="90">
        <f t="shared" si="116"/>
        <v>24.776119402985074</v>
      </c>
      <c r="U89" s="246"/>
      <c r="V89" s="91"/>
      <c r="W89" s="91"/>
    </row>
    <row r="90" spans="1:24" s="46" customFormat="1" ht="18.75" x14ac:dyDescent="0.3">
      <c r="A90" s="92">
        <v>75</v>
      </c>
      <c r="B90" s="86" t="s">
        <v>80</v>
      </c>
      <c r="C90" s="87">
        <v>11.92</v>
      </c>
      <c r="D90" s="88">
        <v>238</v>
      </c>
      <c r="E90" s="89">
        <v>149</v>
      </c>
      <c r="F90" s="90">
        <f t="shared" si="4"/>
        <v>12.5</v>
      </c>
      <c r="G90" s="98">
        <v>12</v>
      </c>
      <c r="H90" s="108">
        <f t="shared" si="120"/>
        <v>5.0420168067226889</v>
      </c>
      <c r="I90" s="91"/>
      <c r="J90" s="91"/>
      <c r="K90" s="91"/>
      <c r="L90" s="91">
        <f t="shared" si="121"/>
        <v>12</v>
      </c>
      <c r="M90" s="91">
        <v>1</v>
      </c>
      <c r="N90" s="91">
        <v>7</v>
      </c>
      <c r="O90" s="91">
        <v>4</v>
      </c>
      <c r="P90" s="90">
        <f t="shared" si="115"/>
        <v>100</v>
      </c>
      <c r="Q90" s="89">
        <f t="shared" si="122"/>
        <v>29</v>
      </c>
      <c r="R90" s="90">
        <f t="shared" si="123"/>
        <v>19.463087248322147</v>
      </c>
      <c r="S90" s="98">
        <v>14</v>
      </c>
      <c r="T90" s="90">
        <f t="shared" si="116"/>
        <v>9.3959731543624159</v>
      </c>
      <c r="U90" s="246"/>
      <c r="V90" s="91"/>
      <c r="W90" s="91"/>
    </row>
    <row r="91" spans="1:24" s="46" customFormat="1" ht="18.75" x14ac:dyDescent="0.3">
      <c r="A91" s="92">
        <v>76</v>
      </c>
      <c r="B91" s="86" t="s">
        <v>78</v>
      </c>
      <c r="C91" s="87">
        <v>235.095</v>
      </c>
      <c r="D91" s="88">
        <v>2470</v>
      </c>
      <c r="E91" s="89">
        <v>2783</v>
      </c>
      <c r="F91" s="90">
        <f t="shared" si="4"/>
        <v>11.837767710925371</v>
      </c>
      <c r="G91" s="98">
        <v>200</v>
      </c>
      <c r="H91" s="108">
        <f t="shared" si="120"/>
        <v>8.097165991902834</v>
      </c>
      <c r="I91" s="91"/>
      <c r="J91" s="91"/>
      <c r="K91" s="91"/>
      <c r="L91" s="91">
        <f t="shared" si="121"/>
        <v>194</v>
      </c>
      <c r="M91" s="91">
        <v>0</v>
      </c>
      <c r="N91" s="91">
        <v>138</v>
      </c>
      <c r="O91" s="91">
        <v>56</v>
      </c>
      <c r="P91" s="90">
        <f t="shared" si="115"/>
        <v>97</v>
      </c>
      <c r="Q91" s="89">
        <f t="shared" si="122"/>
        <v>417</v>
      </c>
      <c r="R91" s="90">
        <f t="shared" si="123"/>
        <v>14.983830398850163</v>
      </c>
      <c r="S91" s="98">
        <v>250</v>
      </c>
      <c r="T91" s="90">
        <f t="shared" si="116"/>
        <v>8.9831117499101687</v>
      </c>
      <c r="U91" s="246"/>
      <c r="V91" s="91"/>
      <c r="W91" s="91"/>
    </row>
    <row r="92" spans="1:24" s="166" customFormat="1" ht="18.75" x14ac:dyDescent="0.3">
      <c r="A92" s="153">
        <v>77</v>
      </c>
      <c r="B92" s="154" t="s">
        <v>81</v>
      </c>
      <c r="C92" s="155">
        <f>SUM(C93:C98)</f>
        <v>294.31900000000002</v>
      </c>
      <c r="D92" s="175">
        <f t="shared" ref="D92:E92" si="124">SUM(D93:D98)</f>
        <v>3238</v>
      </c>
      <c r="E92" s="175">
        <f t="shared" si="124"/>
        <v>2591</v>
      </c>
      <c r="F92" s="158">
        <f t="shared" ref="F92" si="125">SUM(F93:F98)</f>
        <v>72.636790108564838</v>
      </c>
      <c r="G92" s="175">
        <f t="shared" ref="G92" si="126">SUM(G93:G98)</f>
        <v>152</v>
      </c>
      <c r="H92" s="176">
        <f t="shared" si="120"/>
        <v>4.6942557134033356</v>
      </c>
      <c r="I92" s="175">
        <f t="shared" ref="I92" si="127">SUM(I93:I98)</f>
        <v>4</v>
      </c>
      <c r="J92" s="175">
        <f t="shared" ref="J92" si="128">SUM(J93:J98)</f>
        <v>2</v>
      </c>
      <c r="K92" s="175">
        <f t="shared" ref="K92" si="129">SUM(K93:K98)</f>
        <v>21</v>
      </c>
      <c r="L92" s="175">
        <f t="shared" ref="L92" si="130">SUM(L93:L98)</f>
        <v>117</v>
      </c>
      <c r="M92" s="175">
        <f t="shared" ref="M92" si="131">SUM(M93:M98)</f>
        <v>10</v>
      </c>
      <c r="N92" s="175">
        <f t="shared" ref="N92" si="132">SUM(N93:N98)</f>
        <v>64</v>
      </c>
      <c r="O92" s="175">
        <f t="shared" ref="O92:W92" si="133">SUM(O93:O98)</f>
        <v>43</v>
      </c>
      <c r="P92" s="160">
        <f t="shared" si="115"/>
        <v>76.973684210526315</v>
      </c>
      <c r="Q92" s="175">
        <f t="shared" si="133"/>
        <v>522</v>
      </c>
      <c r="R92" s="160">
        <f t="shared" si="123"/>
        <v>20.146661520648397</v>
      </c>
      <c r="S92" s="175">
        <f t="shared" si="133"/>
        <v>175</v>
      </c>
      <c r="T92" s="160">
        <f t="shared" si="116"/>
        <v>6.7541489772288692</v>
      </c>
      <c r="U92" s="175">
        <f t="shared" si="133"/>
        <v>3</v>
      </c>
      <c r="V92" s="175">
        <f t="shared" si="133"/>
        <v>2</v>
      </c>
      <c r="W92" s="175">
        <f t="shared" si="133"/>
        <v>20</v>
      </c>
    </row>
    <row r="93" spans="1:24" s="42" customFormat="1" ht="18.75" x14ac:dyDescent="0.3">
      <c r="A93" s="185">
        <v>78</v>
      </c>
      <c r="B93" s="36" t="s">
        <v>82</v>
      </c>
      <c r="C93" s="37">
        <v>30.4</v>
      </c>
      <c r="D93" s="38">
        <v>450</v>
      </c>
      <c r="E93" s="39">
        <v>336</v>
      </c>
      <c r="F93" s="40">
        <f t="shared" si="4"/>
        <v>11.052631578947368</v>
      </c>
      <c r="G93" s="30"/>
      <c r="H93" s="184"/>
      <c r="I93" s="41">
        <v>0</v>
      </c>
      <c r="J93" s="41">
        <v>0</v>
      </c>
      <c r="K93" s="41">
        <v>0</v>
      </c>
      <c r="L93" s="30"/>
      <c r="M93" s="41"/>
      <c r="N93" s="41"/>
      <c r="O93" s="41"/>
      <c r="P93" s="40"/>
      <c r="Q93" s="39"/>
      <c r="R93" s="40"/>
      <c r="S93" s="41"/>
      <c r="T93" s="40"/>
      <c r="U93" s="41"/>
      <c r="V93" s="41"/>
      <c r="W93" s="41"/>
    </row>
    <row r="94" spans="1:24" s="48" customFormat="1" ht="18.75" x14ac:dyDescent="0.3">
      <c r="A94" s="71">
        <v>79</v>
      </c>
      <c r="B94" s="49" t="s">
        <v>83</v>
      </c>
      <c r="C94" s="50">
        <v>162.06700000000001</v>
      </c>
      <c r="D94" s="51">
        <v>389</v>
      </c>
      <c r="E94" s="52">
        <v>369</v>
      </c>
      <c r="F94" s="53">
        <f t="shared" si="4"/>
        <v>2.2768361233317083</v>
      </c>
      <c r="G94" s="97">
        <v>27</v>
      </c>
      <c r="H94" s="177">
        <f t="shared" si="120"/>
        <v>6.9408740359897179</v>
      </c>
      <c r="I94" s="54">
        <v>4</v>
      </c>
      <c r="J94" s="54">
        <v>2</v>
      </c>
      <c r="K94" s="54">
        <v>21</v>
      </c>
      <c r="L94" s="97">
        <f>M94+N94+O94</f>
        <v>17</v>
      </c>
      <c r="M94" s="54">
        <v>2</v>
      </c>
      <c r="N94" s="54">
        <v>2</v>
      </c>
      <c r="O94" s="54">
        <v>13</v>
      </c>
      <c r="P94" s="53">
        <f t="shared" si="115"/>
        <v>62.962962962962962</v>
      </c>
      <c r="Q94" s="52">
        <f t="shared" si="122"/>
        <v>25</v>
      </c>
      <c r="R94" s="53">
        <f t="shared" si="123"/>
        <v>6.7750677506775059</v>
      </c>
      <c r="S94" s="97">
        <v>25</v>
      </c>
      <c r="T94" s="53">
        <f t="shared" si="116"/>
        <v>6.7750677506775059</v>
      </c>
      <c r="U94" s="55">
        <f>ROUNDDOWN(Q94*15/100,0)</f>
        <v>3</v>
      </c>
      <c r="V94" s="55">
        <f>S94-U94-W94</f>
        <v>2</v>
      </c>
      <c r="W94" s="54">
        <f>ROUNDUP(Q94*80/100,0)</f>
        <v>20</v>
      </c>
      <c r="X94" s="47"/>
    </row>
    <row r="95" spans="1:24" s="46" customFormat="1" ht="18.75" x14ac:dyDescent="0.3">
      <c r="A95" s="92">
        <v>80</v>
      </c>
      <c r="B95" s="86" t="s">
        <v>85</v>
      </c>
      <c r="C95" s="87">
        <v>17.209</v>
      </c>
      <c r="D95" s="88">
        <v>26</v>
      </c>
      <c r="E95" s="89">
        <v>29</v>
      </c>
      <c r="F95" s="90">
        <f t="shared" ref="F95:F157" si="134">E95/C95</f>
        <v>1.6851647393805567</v>
      </c>
      <c r="G95" s="98">
        <v>0</v>
      </c>
      <c r="H95" s="108"/>
      <c r="I95" s="91"/>
      <c r="J95" s="91"/>
      <c r="K95" s="91"/>
      <c r="L95" s="91"/>
      <c r="M95" s="91"/>
      <c r="N95" s="91"/>
      <c r="O95" s="91"/>
      <c r="P95" s="90"/>
      <c r="Q95" s="89">
        <v>0</v>
      </c>
      <c r="R95" s="90"/>
      <c r="S95" s="98"/>
      <c r="T95" s="90"/>
      <c r="U95" s="246"/>
      <c r="V95" s="91"/>
      <c r="W95" s="91"/>
    </row>
    <row r="96" spans="1:24" s="46" customFormat="1" ht="18.75" x14ac:dyDescent="0.3">
      <c r="A96" s="92">
        <v>81</v>
      </c>
      <c r="B96" s="86" t="s">
        <v>286</v>
      </c>
      <c r="C96" s="87">
        <v>42.554000000000002</v>
      </c>
      <c r="D96" s="88">
        <v>1888</v>
      </c>
      <c r="E96" s="89">
        <v>1442</v>
      </c>
      <c r="F96" s="90">
        <f t="shared" si="134"/>
        <v>33.886356159232975</v>
      </c>
      <c r="G96" s="98">
        <v>60</v>
      </c>
      <c r="H96" s="108">
        <f t="shared" si="120"/>
        <v>3.1779661016949152</v>
      </c>
      <c r="I96" s="91"/>
      <c r="J96" s="91"/>
      <c r="K96" s="91"/>
      <c r="L96" s="91">
        <f t="shared" ref="L96:L98" si="135">M96+N96+O96</f>
        <v>40</v>
      </c>
      <c r="M96" s="91">
        <v>6</v>
      </c>
      <c r="N96" s="91">
        <v>23</v>
      </c>
      <c r="O96" s="91">
        <v>11</v>
      </c>
      <c r="P96" s="90">
        <f t="shared" si="115"/>
        <v>66.666666666666657</v>
      </c>
      <c r="Q96" s="89">
        <f t="shared" si="122"/>
        <v>432</v>
      </c>
      <c r="R96" s="90">
        <f t="shared" si="123"/>
        <v>29.958391123439664</v>
      </c>
      <c r="S96" s="98">
        <v>85</v>
      </c>
      <c r="T96" s="90">
        <f t="shared" si="116"/>
        <v>5.8945908460471568</v>
      </c>
      <c r="U96" s="246"/>
      <c r="V96" s="91"/>
      <c r="W96" s="91"/>
    </row>
    <row r="97" spans="1:24" s="46" customFormat="1" ht="18.75" x14ac:dyDescent="0.3">
      <c r="A97" s="182">
        <v>82</v>
      </c>
      <c r="B97" s="86" t="s">
        <v>84</v>
      </c>
      <c r="C97" s="87">
        <v>31.93</v>
      </c>
      <c r="D97" s="88">
        <v>254</v>
      </c>
      <c r="E97" s="89">
        <v>255</v>
      </c>
      <c r="F97" s="90">
        <f t="shared" si="134"/>
        <v>7.9862198559348574</v>
      </c>
      <c r="G97" s="98">
        <v>25</v>
      </c>
      <c r="H97" s="108">
        <f t="shared" si="120"/>
        <v>9.8425196850393704</v>
      </c>
      <c r="I97" s="91"/>
      <c r="J97" s="91"/>
      <c r="K97" s="91"/>
      <c r="L97" s="91">
        <f t="shared" si="135"/>
        <v>23</v>
      </c>
      <c r="M97" s="91">
        <v>1</v>
      </c>
      <c r="N97" s="91">
        <v>14</v>
      </c>
      <c r="O97" s="91">
        <v>8</v>
      </c>
      <c r="P97" s="90">
        <f t="shared" si="115"/>
        <v>92</v>
      </c>
      <c r="Q97" s="89">
        <f t="shared" si="122"/>
        <v>25</v>
      </c>
      <c r="R97" s="90">
        <f t="shared" si="123"/>
        <v>9.8039215686274517</v>
      </c>
      <c r="S97" s="98">
        <v>25</v>
      </c>
      <c r="T97" s="90">
        <f t="shared" si="116"/>
        <v>9.8039215686274517</v>
      </c>
      <c r="U97" s="246"/>
      <c r="V97" s="91"/>
      <c r="W97" s="91"/>
    </row>
    <row r="98" spans="1:24" s="46" customFormat="1" ht="18.75" x14ac:dyDescent="0.3">
      <c r="A98" s="92">
        <v>83</v>
      </c>
      <c r="B98" s="86" t="s">
        <v>86</v>
      </c>
      <c r="C98" s="87">
        <v>10.159000000000001</v>
      </c>
      <c r="D98" s="88">
        <v>231</v>
      </c>
      <c r="E98" s="89">
        <v>160</v>
      </c>
      <c r="F98" s="90">
        <f t="shared" si="134"/>
        <v>15.749581651737374</v>
      </c>
      <c r="G98" s="98">
        <v>40</v>
      </c>
      <c r="H98" s="108">
        <f t="shared" si="120"/>
        <v>17.316017316017316</v>
      </c>
      <c r="I98" s="91"/>
      <c r="J98" s="91"/>
      <c r="K98" s="91"/>
      <c r="L98" s="91">
        <f t="shared" si="135"/>
        <v>37</v>
      </c>
      <c r="M98" s="91">
        <v>1</v>
      </c>
      <c r="N98" s="91">
        <v>25</v>
      </c>
      <c r="O98" s="91">
        <v>11</v>
      </c>
      <c r="P98" s="90">
        <f t="shared" si="115"/>
        <v>92.5</v>
      </c>
      <c r="Q98" s="89">
        <f t="shared" si="122"/>
        <v>40</v>
      </c>
      <c r="R98" s="90">
        <f t="shared" si="123"/>
        <v>25</v>
      </c>
      <c r="S98" s="98">
        <v>40</v>
      </c>
      <c r="T98" s="90">
        <f t="shared" si="116"/>
        <v>25</v>
      </c>
      <c r="U98" s="246"/>
      <c r="V98" s="91"/>
      <c r="W98" s="91"/>
    </row>
    <row r="99" spans="1:24" s="166" customFormat="1" ht="18.75" x14ac:dyDescent="0.3">
      <c r="A99" s="167">
        <v>84</v>
      </c>
      <c r="B99" s="154" t="s">
        <v>87</v>
      </c>
      <c r="C99" s="155">
        <f>SUM(C100:C101)</f>
        <v>160.155</v>
      </c>
      <c r="D99" s="175">
        <f t="shared" ref="D99:E99" si="136">SUM(D100:D101)</f>
        <v>37</v>
      </c>
      <c r="E99" s="175">
        <f t="shared" si="136"/>
        <v>185</v>
      </c>
      <c r="F99" s="158">
        <f t="shared" ref="F99" si="137">SUM(F100:F101)</f>
        <v>2.5947663922466155</v>
      </c>
      <c r="G99" s="175">
        <f t="shared" ref="G99" si="138">SUM(G100:G101)</f>
        <v>1</v>
      </c>
      <c r="H99" s="176">
        <f t="shared" si="120"/>
        <v>2.7027027027027026</v>
      </c>
      <c r="I99" s="175">
        <f t="shared" ref="I99" si="139">SUM(I100:I101)</f>
        <v>0</v>
      </c>
      <c r="J99" s="175">
        <f t="shared" ref="J99" si="140">SUM(J100:J101)</f>
        <v>0</v>
      </c>
      <c r="K99" s="175">
        <f t="shared" ref="K99" si="141">SUM(K100:K101)</f>
        <v>0</v>
      </c>
      <c r="L99" s="175">
        <f t="shared" ref="L99" si="142">SUM(L100:L101)</f>
        <v>1</v>
      </c>
      <c r="M99" s="175">
        <f t="shared" ref="M99" si="143">SUM(M100:M101)</f>
        <v>0</v>
      </c>
      <c r="N99" s="175">
        <f t="shared" ref="N99" si="144">SUM(N100:N101)</f>
        <v>0</v>
      </c>
      <c r="O99" s="175">
        <f t="shared" ref="O99:W99" si="145">SUM(O100:O101)</f>
        <v>1</v>
      </c>
      <c r="P99" s="160">
        <f t="shared" si="115"/>
        <v>100</v>
      </c>
      <c r="Q99" s="175">
        <f t="shared" si="145"/>
        <v>8</v>
      </c>
      <c r="R99" s="160">
        <f t="shared" si="123"/>
        <v>4.3243243243243246</v>
      </c>
      <c r="S99" s="175">
        <f t="shared" si="145"/>
        <v>8</v>
      </c>
      <c r="T99" s="160">
        <f t="shared" si="116"/>
        <v>4.3243243243243246</v>
      </c>
      <c r="U99" s="175">
        <f t="shared" si="145"/>
        <v>0</v>
      </c>
      <c r="V99" s="175">
        <f t="shared" si="145"/>
        <v>0</v>
      </c>
      <c r="W99" s="175">
        <f t="shared" si="145"/>
        <v>2</v>
      </c>
    </row>
    <row r="100" spans="1:24" s="48" customFormat="1" ht="18.75" x14ac:dyDescent="0.3">
      <c r="A100" s="75">
        <v>85</v>
      </c>
      <c r="B100" s="49" t="s">
        <v>88</v>
      </c>
      <c r="C100" s="50">
        <v>34.854999999999997</v>
      </c>
      <c r="D100" s="51">
        <v>0</v>
      </c>
      <c r="E100" s="52">
        <v>54</v>
      </c>
      <c r="F100" s="53">
        <f t="shared" si="134"/>
        <v>1.5492755702194809</v>
      </c>
      <c r="G100" s="97">
        <v>0</v>
      </c>
      <c r="H100" s="177">
        <v>0</v>
      </c>
      <c r="I100" s="54">
        <v>0</v>
      </c>
      <c r="J100" s="54">
        <v>0</v>
      </c>
      <c r="K100" s="54">
        <v>0</v>
      </c>
      <c r="L100" s="97">
        <f>M100+N100+O100</f>
        <v>0</v>
      </c>
      <c r="M100" s="54">
        <v>0</v>
      </c>
      <c r="N100" s="54">
        <v>0</v>
      </c>
      <c r="O100" s="54">
        <v>0</v>
      </c>
      <c r="P100" s="53">
        <v>0</v>
      </c>
      <c r="Q100" s="52">
        <f t="shared" si="122"/>
        <v>2</v>
      </c>
      <c r="R100" s="53">
        <f t="shared" si="123"/>
        <v>3.7037037037037033</v>
      </c>
      <c r="S100" s="97">
        <v>2</v>
      </c>
      <c r="T100" s="53">
        <f t="shared" si="116"/>
        <v>3.7037037037037033</v>
      </c>
      <c r="U100" s="55">
        <f>ROUNDDOWN(Q100*15/100,0)</f>
        <v>0</v>
      </c>
      <c r="V100" s="55">
        <f>S100-U100-W100</f>
        <v>0</v>
      </c>
      <c r="W100" s="54">
        <f>ROUNDUP(Q100*80/100,0)</f>
        <v>2</v>
      </c>
      <c r="X100" s="47"/>
    </row>
    <row r="101" spans="1:24" s="46" customFormat="1" ht="18.75" x14ac:dyDescent="0.3">
      <c r="A101" s="182">
        <v>86</v>
      </c>
      <c r="B101" s="93" t="s">
        <v>89</v>
      </c>
      <c r="C101" s="87">
        <v>125.3</v>
      </c>
      <c r="D101" s="88">
        <v>37</v>
      </c>
      <c r="E101" s="89">
        <v>131</v>
      </c>
      <c r="F101" s="90">
        <f t="shared" si="134"/>
        <v>1.0454908220271348</v>
      </c>
      <c r="G101" s="98">
        <v>1</v>
      </c>
      <c r="H101" s="108">
        <f t="shared" si="120"/>
        <v>2.7027027027027026</v>
      </c>
      <c r="I101" s="91"/>
      <c r="J101" s="91"/>
      <c r="K101" s="91"/>
      <c r="L101" s="91">
        <f>M101+N101+O101</f>
        <v>1</v>
      </c>
      <c r="M101" s="91">
        <v>0</v>
      </c>
      <c r="N101" s="91">
        <v>0</v>
      </c>
      <c r="O101" s="91">
        <v>1</v>
      </c>
      <c r="P101" s="90">
        <f t="shared" si="115"/>
        <v>100</v>
      </c>
      <c r="Q101" s="89">
        <f t="shared" si="122"/>
        <v>6</v>
      </c>
      <c r="R101" s="90">
        <f t="shared" si="123"/>
        <v>4.5801526717557248</v>
      </c>
      <c r="S101" s="98">
        <v>6</v>
      </c>
      <c r="T101" s="90">
        <f t="shared" si="116"/>
        <v>4.5801526717557248</v>
      </c>
      <c r="U101" s="246"/>
      <c r="V101" s="91"/>
      <c r="W101" s="91"/>
    </row>
    <row r="102" spans="1:24" s="166" customFormat="1" ht="18.75" x14ac:dyDescent="0.3">
      <c r="A102" s="167">
        <v>87</v>
      </c>
      <c r="B102" s="154" t="s">
        <v>90</v>
      </c>
      <c r="C102" s="155">
        <f>SUM(C103:C107)</f>
        <v>232.93600000000001</v>
      </c>
      <c r="D102" s="175">
        <f t="shared" ref="D102" si="146">SUM(D103:D107)</f>
        <v>544</v>
      </c>
      <c r="E102" s="175">
        <f>E103+E107</f>
        <v>606</v>
      </c>
      <c r="F102" s="158">
        <f t="shared" ref="F102" si="147">SUM(F103:F107)</f>
        <v>8.52913933943905</v>
      </c>
      <c r="G102" s="175">
        <f t="shared" ref="G102" si="148">SUM(G103:G107)</f>
        <v>34</v>
      </c>
      <c r="H102" s="176">
        <f t="shared" si="120"/>
        <v>6.25</v>
      </c>
      <c r="I102" s="175">
        <f t="shared" ref="I102" si="149">SUM(I103:I107)</f>
        <v>1</v>
      </c>
      <c r="J102" s="175">
        <f t="shared" ref="J102" si="150">SUM(J103:J107)</f>
        <v>0</v>
      </c>
      <c r="K102" s="175">
        <f t="shared" ref="K102" si="151">SUM(K103:K107)</f>
        <v>8</v>
      </c>
      <c r="L102" s="175">
        <f t="shared" ref="L102" si="152">SUM(L103:L107)</f>
        <v>30</v>
      </c>
      <c r="M102" s="175">
        <f t="shared" ref="M102" si="153">SUM(M103:M107)</f>
        <v>1</v>
      </c>
      <c r="N102" s="175">
        <f t="shared" ref="N102" si="154">SUM(N103:N107)</f>
        <v>17</v>
      </c>
      <c r="O102" s="175">
        <f t="shared" ref="O102:W102" si="155">SUM(O103:O107)</f>
        <v>12</v>
      </c>
      <c r="P102" s="160">
        <f t="shared" si="115"/>
        <v>88.235294117647058</v>
      </c>
      <c r="Q102" s="175">
        <f>Q103+Q107</f>
        <v>41</v>
      </c>
      <c r="R102" s="160">
        <f t="shared" si="123"/>
        <v>6.7656765676567661</v>
      </c>
      <c r="S102" s="175">
        <f>S103+S107</f>
        <v>41</v>
      </c>
      <c r="T102" s="160">
        <f t="shared" si="116"/>
        <v>6.7656765676567661</v>
      </c>
      <c r="U102" s="175">
        <f t="shared" si="155"/>
        <v>1</v>
      </c>
      <c r="V102" s="175">
        <f t="shared" si="155"/>
        <v>1</v>
      </c>
      <c r="W102" s="175">
        <f t="shared" si="155"/>
        <v>11</v>
      </c>
    </row>
    <row r="103" spans="1:24" s="48" customFormat="1" ht="18.75" x14ac:dyDescent="0.3">
      <c r="A103" s="71">
        <v>88</v>
      </c>
      <c r="B103" s="49" t="s">
        <v>315</v>
      </c>
      <c r="C103" s="50"/>
      <c r="D103" s="51">
        <v>186</v>
      </c>
      <c r="E103" s="52">
        <f>E104+E105+E106</f>
        <v>201</v>
      </c>
      <c r="F103" s="53"/>
      <c r="G103" s="97">
        <v>9</v>
      </c>
      <c r="H103" s="177">
        <f t="shared" si="120"/>
        <v>4.838709677419355</v>
      </c>
      <c r="I103" s="54">
        <v>1</v>
      </c>
      <c r="J103" s="54">
        <v>0</v>
      </c>
      <c r="K103" s="54">
        <v>8</v>
      </c>
      <c r="L103" s="97">
        <f>M103+N103+O103</f>
        <v>5</v>
      </c>
      <c r="M103" s="54">
        <v>1</v>
      </c>
      <c r="N103" s="54">
        <v>0</v>
      </c>
      <c r="O103" s="54">
        <v>4</v>
      </c>
      <c r="P103" s="53">
        <f t="shared" si="115"/>
        <v>55.555555555555557</v>
      </c>
      <c r="Q103" s="52">
        <f>Q104+Q105+Q106</f>
        <v>13</v>
      </c>
      <c r="R103" s="53"/>
      <c r="S103" s="52">
        <f>S104+S105+S106</f>
        <v>13</v>
      </c>
      <c r="T103" s="53"/>
      <c r="U103" s="55"/>
      <c r="V103" s="55"/>
      <c r="W103" s="54"/>
      <c r="X103" s="47"/>
    </row>
    <row r="104" spans="1:24" s="48" customFormat="1" ht="18.75" x14ac:dyDescent="0.3">
      <c r="A104" s="75">
        <v>89</v>
      </c>
      <c r="B104" s="49" t="s">
        <v>242</v>
      </c>
      <c r="C104" s="50">
        <v>21.414999999999999</v>
      </c>
      <c r="D104" s="51"/>
      <c r="E104" s="52">
        <v>79</v>
      </c>
      <c r="F104" s="53">
        <f t="shared" si="134"/>
        <v>3.689003035255662</v>
      </c>
      <c r="G104" s="97"/>
      <c r="H104" s="177"/>
      <c r="I104" s="54"/>
      <c r="J104" s="54"/>
      <c r="K104" s="54"/>
      <c r="L104" s="97"/>
      <c r="M104" s="54"/>
      <c r="N104" s="54"/>
      <c r="O104" s="54"/>
      <c r="P104" s="53"/>
      <c r="Q104" s="52">
        <f t="shared" si="122"/>
        <v>5</v>
      </c>
      <c r="R104" s="53">
        <f t="shared" si="123"/>
        <v>6.3291139240506329</v>
      </c>
      <c r="S104" s="97">
        <v>5</v>
      </c>
      <c r="T104" s="53">
        <f t="shared" si="116"/>
        <v>6.3291139240506329</v>
      </c>
      <c r="U104" s="55">
        <f t="shared" ref="U104:U106" si="156">ROUNDDOWN(Q104*15/100,0)</f>
        <v>0</v>
      </c>
      <c r="V104" s="55">
        <f t="shared" ref="V104:V106" si="157">S104-U104-W104</f>
        <v>1</v>
      </c>
      <c r="W104" s="54">
        <f t="shared" ref="W104:W106" si="158">ROUNDUP(Q104*80/100,0)</f>
        <v>4</v>
      </c>
      <c r="X104" s="47"/>
    </row>
    <row r="105" spans="1:24" s="48" customFormat="1" ht="18.75" x14ac:dyDescent="0.3">
      <c r="A105" s="180">
        <v>90</v>
      </c>
      <c r="B105" s="49" t="s">
        <v>243</v>
      </c>
      <c r="C105" s="50">
        <v>7.633</v>
      </c>
      <c r="D105" s="51"/>
      <c r="E105" s="52">
        <v>0</v>
      </c>
      <c r="F105" s="53">
        <f t="shared" si="134"/>
        <v>0</v>
      </c>
      <c r="G105" s="97"/>
      <c r="H105" s="177"/>
      <c r="I105" s="54"/>
      <c r="J105" s="54"/>
      <c r="K105" s="54"/>
      <c r="L105" s="97"/>
      <c r="M105" s="54"/>
      <c r="N105" s="54"/>
      <c r="O105" s="54"/>
      <c r="P105" s="53"/>
      <c r="Q105" s="52"/>
      <c r="R105" s="53"/>
      <c r="S105" s="97"/>
      <c r="T105" s="53"/>
      <c r="U105" s="55"/>
      <c r="V105" s="55"/>
      <c r="W105" s="54"/>
      <c r="X105" s="47"/>
    </row>
    <row r="106" spans="1:24" s="48" customFormat="1" ht="18.75" x14ac:dyDescent="0.3">
      <c r="A106" s="71">
        <v>91</v>
      </c>
      <c r="B106" s="49" t="s">
        <v>244</v>
      </c>
      <c r="C106" s="50">
        <v>60.566000000000003</v>
      </c>
      <c r="D106" s="51"/>
      <c r="E106" s="52">
        <v>122</v>
      </c>
      <c r="F106" s="53">
        <f t="shared" si="134"/>
        <v>2.0143314731037214</v>
      </c>
      <c r="G106" s="97"/>
      <c r="H106" s="177"/>
      <c r="I106" s="54"/>
      <c r="J106" s="54"/>
      <c r="K106" s="54"/>
      <c r="L106" s="97"/>
      <c r="M106" s="54"/>
      <c r="N106" s="54"/>
      <c r="O106" s="54"/>
      <c r="P106" s="53"/>
      <c r="Q106" s="52">
        <f t="shared" si="122"/>
        <v>8</v>
      </c>
      <c r="R106" s="53">
        <f t="shared" si="123"/>
        <v>6.557377049180328</v>
      </c>
      <c r="S106" s="97">
        <v>8</v>
      </c>
      <c r="T106" s="53">
        <f t="shared" si="116"/>
        <v>6.557377049180328</v>
      </c>
      <c r="U106" s="55">
        <f t="shared" si="156"/>
        <v>1</v>
      </c>
      <c r="V106" s="55">
        <f t="shared" si="157"/>
        <v>0</v>
      </c>
      <c r="W106" s="54">
        <f t="shared" si="158"/>
        <v>7</v>
      </c>
      <c r="X106" s="47"/>
    </row>
    <row r="107" spans="1:24" s="46" customFormat="1" ht="18.75" x14ac:dyDescent="0.3">
      <c r="A107" s="92">
        <v>92</v>
      </c>
      <c r="B107" s="93" t="s">
        <v>92</v>
      </c>
      <c r="C107" s="87">
        <v>143.322</v>
      </c>
      <c r="D107" s="88">
        <v>358</v>
      </c>
      <c r="E107" s="89">
        <v>405</v>
      </c>
      <c r="F107" s="90">
        <f t="shared" si="134"/>
        <v>2.8258048310796666</v>
      </c>
      <c r="G107" s="98">
        <v>25</v>
      </c>
      <c r="H107" s="108">
        <f t="shared" si="120"/>
        <v>6.983240223463687</v>
      </c>
      <c r="I107" s="91"/>
      <c r="J107" s="91"/>
      <c r="K107" s="91"/>
      <c r="L107" s="91">
        <f>M107+N107+O107</f>
        <v>25</v>
      </c>
      <c r="M107" s="91">
        <v>0</v>
      </c>
      <c r="N107" s="91">
        <v>17</v>
      </c>
      <c r="O107" s="91">
        <v>8</v>
      </c>
      <c r="P107" s="90">
        <f t="shared" si="115"/>
        <v>100</v>
      </c>
      <c r="Q107" s="89">
        <f t="shared" si="122"/>
        <v>28</v>
      </c>
      <c r="R107" s="90">
        <f t="shared" si="123"/>
        <v>6.9135802469135799</v>
      </c>
      <c r="S107" s="98">
        <v>28</v>
      </c>
      <c r="T107" s="90">
        <f t="shared" si="116"/>
        <v>6.9135802469135799</v>
      </c>
      <c r="U107" s="246"/>
      <c r="V107" s="91"/>
      <c r="W107" s="91"/>
    </row>
    <row r="108" spans="1:24" s="166" customFormat="1" ht="18.75" x14ac:dyDescent="0.3">
      <c r="A108" s="153">
        <v>93</v>
      </c>
      <c r="B108" s="154" t="s">
        <v>93</v>
      </c>
      <c r="C108" s="155">
        <f>SUM(C109:C115)</f>
        <v>662.63499999999999</v>
      </c>
      <c r="D108" s="175">
        <f t="shared" ref="D108" si="159">SUM(D109:D115)</f>
        <v>3247</v>
      </c>
      <c r="E108" s="175">
        <f>E109+E110+E113+E114+E115</f>
        <v>2558</v>
      </c>
      <c r="F108" s="158">
        <f t="shared" ref="F108" si="160">SUM(F109:F115)</f>
        <v>26.289629452758504</v>
      </c>
      <c r="G108" s="175">
        <f t="shared" ref="G108" si="161">SUM(G109:G115)</f>
        <v>152</v>
      </c>
      <c r="H108" s="176">
        <f t="shared" si="120"/>
        <v>4.6812442254388662</v>
      </c>
      <c r="I108" s="175">
        <f t="shared" ref="I108" si="162">SUM(I109:I115)</f>
        <v>9</v>
      </c>
      <c r="J108" s="175">
        <f t="shared" ref="J108" si="163">SUM(J109:J115)</f>
        <v>24</v>
      </c>
      <c r="K108" s="175">
        <f t="shared" ref="K108" si="164">SUM(K109:K115)</f>
        <v>32</v>
      </c>
      <c r="L108" s="175">
        <f t="shared" ref="L108" si="165">SUM(L109:L115)</f>
        <v>83</v>
      </c>
      <c r="M108" s="175">
        <f t="shared" ref="M108" si="166">SUM(M109:M115)</f>
        <v>11</v>
      </c>
      <c r="N108" s="175">
        <f t="shared" ref="N108" si="167">SUM(N109:N115)</f>
        <v>36</v>
      </c>
      <c r="O108" s="175">
        <f t="shared" ref="O108:W108" si="168">SUM(O109:O115)</f>
        <v>36</v>
      </c>
      <c r="P108" s="160">
        <f t="shared" si="115"/>
        <v>54.605263157894733</v>
      </c>
      <c r="Q108" s="175">
        <f>Q109+Q110+Q113+Q114+Q115</f>
        <v>160</v>
      </c>
      <c r="R108" s="160">
        <f t="shared" si="123"/>
        <v>6.2548866301798274</v>
      </c>
      <c r="S108" s="175">
        <f>S109+S110+S113+S114+S115</f>
        <v>159</v>
      </c>
      <c r="T108" s="160">
        <f t="shared" si="116"/>
        <v>6.2157935887412048</v>
      </c>
      <c r="U108" s="175">
        <f t="shared" si="168"/>
        <v>9</v>
      </c>
      <c r="V108" s="175">
        <f t="shared" si="168"/>
        <v>3</v>
      </c>
      <c r="W108" s="175">
        <f t="shared" si="168"/>
        <v>53</v>
      </c>
    </row>
    <row r="109" spans="1:24" s="42" customFormat="1" ht="18.75" x14ac:dyDescent="0.3">
      <c r="A109" s="185">
        <v>94</v>
      </c>
      <c r="B109" s="36" t="s">
        <v>94</v>
      </c>
      <c r="C109" s="37">
        <v>118.37</v>
      </c>
      <c r="D109" s="38">
        <v>831</v>
      </c>
      <c r="E109" s="39">
        <v>603</v>
      </c>
      <c r="F109" s="40">
        <f t="shared" si="134"/>
        <v>5.094196164568725</v>
      </c>
      <c r="G109" s="30"/>
      <c r="H109" s="184"/>
      <c r="I109" s="41">
        <v>0</v>
      </c>
      <c r="J109" s="41">
        <v>0</v>
      </c>
      <c r="K109" s="41">
        <v>0</v>
      </c>
      <c r="L109" s="30"/>
      <c r="M109" s="41"/>
      <c r="N109" s="41"/>
      <c r="O109" s="41"/>
      <c r="P109" s="40"/>
      <c r="Q109" s="39"/>
      <c r="R109" s="40"/>
      <c r="S109" s="41"/>
      <c r="T109" s="40"/>
      <c r="U109" s="41"/>
      <c r="V109" s="41"/>
      <c r="W109" s="41"/>
    </row>
    <row r="110" spans="1:24" s="48" customFormat="1" ht="18.75" x14ac:dyDescent="0.3">
      <c r="A110" s="71">
        <v>95</v>
      </c>
      <c r="B110" s="49" t="s">
        <v>316</v>
      </c>
      <c r="C110" s="50"/>
      <c r="D110" s="51">
        <v>933</v>
      </c>
      <c r="E110" s="52">
        <f>E111+E112</f>
        <v>944</v>
      </c>
      <c r="F110" s="53"/>
      <c r="G110" s="97">
        <v>65</v>
      </c>
      <c r="H110" s="177">
        <f t="shared" si="120"/>
        <v>6.9667738478027861</v>
      </c>
      <c r="I110" s="54">
        <v>9</v>
      </c>
      <c r="J110" s="54">
        <v>24</v>
      </c>
      <c r="K110" s="54">
        <v>32</v>
      </c>
      <c r="L110" s="97">
        <f>M110+N110+O110</f>
        <v>35</v>
      </c>
      <c r="M110" s="54">
        <v>5</v>
      </c>
      <c r="N110" s="54">
        <v>10</v>
      </c>
      <c r="O110" s="54">
        <v>20</v>
      </c>
      <c r="P110" s="53">
        <f t="shared" si="115"/>
        <v>53.846153846153847</v>
      </c>
      <c r="Q110" s="52">
        <f>Q111+Q112</f>
        <v>65</v>
      </c>
      <c r="R110" s="53"/>
      <c r="S110" s="52">
        <f>S111+S112</f>
        <v>65</v>
      </c>
      <c r="T110" s="53"/>
      <c r="U110" s="55"/>
      <c r="V110" s="55"/>
      <c r="W110" s="54"/>
      <c r="X110" s="47"/>
    </row>
    <row r="111" spans="1:24" s="48" customFormat="1" ht="18.75" x14ac:dyDescent="0.3">
      <c r="A111" s="71">
        <v>96</v>
      </c>
      <c r="B111" s="49" t="s">
        <v>245</v>
      </c>
      <c r="C111" s="50">
        <v>195.47800000000001</v>
      </c>
      <c r="D111" s="51"/>
      <c r="E111" s="52">
        <v>636</v>
      </c>
      <c r="F111" s="53">
        <f t="shared" si="134"/>
        <v>3.2535630608047965</v>
      </c>
      <c r="G111" s="97"/>
      <c r="H111" s="177"/>
      <c r="I111" s="54"/>
      <c r="J111" s="54"/>
      <c r="K111" s="54"/>
      <c r="L111" s="97"/>
      <c r="M111" s="54"/>
      <c r="N111" s="54"/>
      <c r="O111" s="54"/>
      <c r="P111" s="53"/>
      <c r="Q111" s="52">
        <f t="shared" si="122"/>
        <v>44</v>
      </c>
      <c r="R111" s="53">
        <f t="shared" si="123"/>
        <v>6.9182389937106921</v>
      </c>
      <c r="S111" s="97">
        <v>44</v>
      </c>
      <c r="T111" s="53">
        <f t="shared" si="116"/>
        <v>6.9182389937106921</v>
      </c>
      <c r="U111" s="55">
        <f t="shared" ref="U111:U112" si="169">ROUNDDOWN(Q111*15/100,0)</f>
        <v>6</v>
      </c>
      <c r="V111" s="55">
        <f t="shared" ref="V111:V112" si="170">S111-U111-W111</f>
        <v>2</v>
      </c>
      <c r="W111" s="54">
        <f t="shared" ref="W111:W112" si="171">ROUNDUP(Q111*80/100,0)</f>
        <v>36</v>
      </c>
      <c r="X111" s="47"/>
    </row>
    <row r="112" spans="1:24" s="48" customFormat="1" ht="18.75" x14ac:dyDescent="0.3">
      <c r="A112" s="75">
        <v>97</v>
      </c>
      <c r="B112" s="49" t="s">
        <v>246</v>
      </c>
      <c r="C112" s="50">
        <v>115.676</v>
      </c>
      <c r="D112" s="51"/>
      <c r="E112" s="52">
        <v>308</v>
      </c>
      <c r="F112" s="53">
        <f t="shared" si="134"/>
        <v>2.6626093571700267</v>
      </c>
      <c r="G112" s="97"/>
      <c r="H112" s="177"/>
      <c r="I112" s="54"/>
      <c r="J112" s="54"/>
      <c r="K112" s="54"/>
      <c r="L112" s="97"/>
      <c r="M112" s="54"/>
      <c r="N112" s="54"/>
      <c r="O112" s="54"/>
      <c r="P112" s="53"/>
      <c r="Q112" s="52">
        <f t="shared" si="122"/>
        <v>21</v>
      </c>
      <c r="R112" s="53">
        <f t="shared" si="123"/>
        <v>6.8181818181818175</v>
      </c>
      <c r="S112" s="97">
        <v>21</v>
      </c>
      <c r="T112" s="53">
        <f t="shared" si="116"/>
        <v>6.8181818181818175</v>
      </c>
      <c r="U112" s="55">
        <f t="shared" si="169"/>
        <v>3</v>
      </c>
      <c r="V112" s="55">
        <f t="shared" si="170"/>
        <v>1</v>
      </c>
      <c r="W112" s="54">
        <f t="shared" si="171"/>
        <v>17</v>
      </c>
      <c r="X112" s="47"/>
    </row>
    <row r="113" spans="1:24" s="46" customFormat="1" ht="18.75" x14ac:dyDescent="0.3">
      <c r="A113" s="182">
        <v>98</v>
      </c>
      <c r="B113" s="93" t="s">
        <v>96</v>
      </c>
      <c r="C113" s="87">
        <v>53.052999999999997</v>
      </c>
      <c r="D113" s="88">
        <v>696</v>
      </c>
      <c r="E113" s="89">
        <v>507</v>
      </c>
      <c r="F113" s="90">
        <f t="shared" si="134"/>
        <v>9.5564812545944626</v>
      </c>
      <c r="G113" s="98">
        <v>60</v>
      </c>
      <c r="H113" s="108">
        <f t="shared" si="120"/>
        <v>8.6206896551724146</v>
      </c>
      <c r="I113" s="91"/>
      <c r="J113" s="91"/>
      <c r="K113" s="91"/>
      <c r="L113" s="91">
        <f t="shared" ref="L113:L115" si="172">M113+N113+O113</f>
        <v>29</v>
      </c>
      <c r="M113" s="91">
        <v>4</v>
      </c>
      <c r="N113" s="91">
        <v>15</v>
      </c>
      <c r="O113" s="91">
        <v>10</v>
      </c>
      <c r="P113" s="90">
        <f t="shared" si="115"/>
        <v>48.333333333333336</v>
      </c>
      <c r="Q113" s="89">
        <f t="shared" si="122"/>
        <v>60</v>
      </c>
      <c r="R113" s="90">
        <f t="shared" si="123"/>
        <v>11.834319526627219</v>
      </c>
      <c r="S113" s="98">
        <v>60</v>
      </c>
      <c r="T113" s="90">
        <f t="shared" si="116"/>
        <v>11.834319526627219</v>
      </c>
      <c r="U113" s="246"/>
      <c r="V113" s="91"/>
      <c r="W113" s="91"/>
    </row>
    <row r="114" spans="1:24" s="46" customFormat="1" ht="18.75" x14ac:dyDescent="0.3">
      <c r="A114" s="92">
        <v>99</v>
      </c>
      <c r="B114" s="86" t="s">
        <v>191</v>
      </c>
      <c r="C114" s="87">
        <v>98.436000000000007</v>
      </c>
      <c r="D114" s="88">
        <v>339</v>
      </c>
      <c r="E114" s="89">
        <v>216</v>
      </c>
      <c r="F114" s="90">
        <f t="shared" si="134"/>
        <v>2.1943191515299278</v>
      </c>
      <c r="G114" s="98">
        <v>7</v>
      </c>
      <c r="H114" s="108">
        <f t="shared" si="120"/>
        <v>2.0648967551622417</v>
      </c>
      <c r="I114" s="91"/>
      <c r="J114" s="91"/>
      <c r="K114" s="91"/>
      <c r="L114" s="91">
        <f t="shared" si="172"/>
        <v>2</v>
      </c>
      <c r="M114" s="91">
        <v>1</v>
      </c>
      <c r="N114" s="91">
        <v>1</v>
      </c>
      <c r="O114" s="91">
        <v>0</v>
      </c>
      <c r="P114" s="90">
        <f t="shared" si="115"/>
        <v>28.571428571428569</v>
      </c>
      <c r="Q114" s="89">
        <f t="shared" si="122"/>
        <v>15</v>
      </c>
      <c r="R114" s="90">
        <f t="shared" si="123"/>
        <v>6.9444444444444446</v>
      </c>
      <c r="S114" s="98">
        <v>14</v>
      </c>
      <c r="T114" s="90">
        <f t="shared" si="116"/>
        <v>6.481481481481481</v>
      </c>
      <c r="U114" s="246"/>
      <c r="V114" s="91"/>
      <c r="W114" s="91"/>
    </row>
    <row r="115" spans="1:24" s="46" customFormat="1" ht="18.75" x14ac:dyDescent="0.3">
      <c r="A115" s="92">
        <v>100</v>
      </c>
      <c r="B115" s="86" t="s">
        <v>97</v>
      </c>
      <c r="C115" s="87">
        <v>81.622</v>
      </c>
      <c r="D115" s="88">
        <v>448</v>
      </c>
      <c r="E115" s="89">
        <v>288</v>
      </c>
      <c r="F115" s="90">
        <f t="shared" si="134"/>
        <v>3.5284604640905637</v>
      </c>
      <c r="G115" s="98">
        <v>20</v>
      </c>
      <c r="H115" s="108">
        <f t="shared" si="120"/>
        <v>4.4642857142857144</v>
      </c>
      <c r="I115" s="91"/>
      <c r="J115" s="91"/>
      <c r="K115" s="91"/>
      <c r="L115" s="91">
        <f t="shared" si="172"/>
        <v>17</v>
      </c>
      <c r="M115" s="91">
        <v>1</v>
      </c>
      <c r="N115" s="91">
        <v>10</v>
      </c>
      <c r="O115" s="91">
        <v>6</v>
      </c>
      <c r="P115" s="90">
        <f t="shared" si="115"/>
        <v>85</v>
      </c>
      <c r="Q115" s="89">
        <f t="shared" si="122"/>
        <v>20</v>
      </c>
      <c r="R115" s="90">
        <f t="shared" si="123"/>
        <v>6.9444444444444446</v>
      </c>
      <c r="S115" s="98">
        <v>20</v>
      </c>
      <c r="T115" s="90">
        <f t="shared" si="116"/>
        <v>6.9444444444444446</v>
      </c>
      <c r="U115" s="246"/>
      <c r="V115" s="91"/>
      <c r="W115" s="91"/>
    </row>
    <row r="116" spans="1:24" s="166" customFormat="1" ht="18.75" x14ac:dyDescent="0.3">
      <c r="A116" s="153">
        <v>101</v>
      </c>
      <c r="B116" s="154" t="s">
        <v>98</v>
      </c>
      <c r="C116" s="168">
        <f>SUM(C117:C127)</f>
        <v>567.61800000000005</v>
      </c>
      <c r="D116" s="175">
        <f t="shared" ref="D116" si="173">SUM(D117:D127)</f>
        <v>7163</v>
      </c>
      <c r="E116" s="175">
        <f>E117+E118+E121+E122+E123+E124+E125+E126+E127</f>
        <v>7137</v>
      </c>
      <c r="F116" s="158">
        <f t="shared" ref="F116" si="174">SUM(F117:F127)</f>
        <v>184.53009437838836</v>
      </c>
      <c r="G116" s="175">
        <f t="shared" ref="G116" si="175">SUM(G117:G127)</f>
        <v>731</v>
      </c>
      <c r="H116" s="176">
        <f t="shared" si="120"/>
        <v>10.205221276001675</v>
      </c>
      <c r="I116" s="175">
        <f t="shared" ref="I116" si="176">SUM(I117:I127)</f>
        <v>5</v>
      </c>
      <c r="J116" s="175">
        <f t="shared" ref="J116" si="177">SUM(J117:J127)</f>
        <v>3</v>
      </c>
      <c r="K116" s="175">
        <f t="shared" ref="K116" si="178">SUM(K117:K127)</f>
        <v>30</v>
      </c>
      <c r="L116" s="175">
        <f t="shared" ref="L116" si="179">SUM(L117:L127)</f>
        <v>556</v>
      </c>
      <c r="M116" s="175">
        <f t="shared" ref="M116" si="180">SUM(M117:M127)</f>
        <v>72</v>
      </c>
      <c r="N116" s="175">
        <f t="shared" ref="N116" si="181">SUM(N117:N127)</f>
        <v>254</v>
      </c>
      <c r="O116" s="175">
        <f t="shared" ref="O116:W116" si="182">SUM(O117:O127)</f>
        <v>230</v>
      </c>
      <c r="P116" s="160">
        <f t="shared" si="115"/>
        <v>76.06019151846786</v>
      </c>
      <c r="Q116" s="175">
        <f>Q117+Q118+Q121+Q122+Q123+Q124+Q125+Q126+Q127</f>
        <v>1676</v>
      </c>
      <c r="R116" s="160">
        <f t="shared" si="123"/>
        <v>23.483256270141517</v>
      </c>
      <c r="S116" s="175">
        <f>S117+S118+S121+S122+S123+S124+S125+S126+S127</f>
        <v>1181</v>
      </c>
      <c r="T116" s="160">
        <f t="shared" si="116"/>
        <v>16.547569006585398</v>
      </c>
      <c r="U116" s="175">
        <f t="shared" si="182"/>
        <v>5</v>
      </c>
      <c r="V116" s="175">
        <f t="shared" si="182"/>
        <v>3</v>
      </c>
      <c r="W116" s="175">
        <f t="shared" si="182"/>
        <v>33</v>
      </c>
    </row>
    <row r="117" spans="1:24" s="42" customFormat="1" ht="18.75" x14ac:dyDescent="0.3">
      <c r="A117" s="185">
        <v>102</v>
      </c>
      <c r="B117" s="36" t="s">
        <v>99</v>
      </c>
      <c r="C117" s="37">
        <v>71.11</v>
      </c>
      <c r="D117" s="38">
        <v>632</v>
      </c>
      <c r="E117" s="39">
        <v>289</v>
      </c>
      <c r="F117" s="40">
        <f t="shared" si="134"/>
        <v>4.0641260019687806</v>
      </c>
      <c r="G117" s="30"/>
      <c r="H117" s="184"/>
      <c r="I117" s="41">
        <v>0</v>
      </c>
      <c r="J117" s="41">
        <v>0</v>
      </c>
      <c r="K117" s="41">
        <v>0</v>
      </c>
      <c r="L117" s="30"/>
      <c r="M117" s="41"/>
      <c r="N117" s="41"/>
      <c r="O117" s="41"/>
      <c r="P117" s="40"/>
      <c r="Q117" s="39"/>
      <c r="R117" s="40"/>
      <c r="S117" s="41"/>
      <c r="T117" s="40"/>
      <c r="U117" s="41"/>
      <c r="V117" s="41"/>
      <c r="W117" s="41"/>
    </row>
    <row r="118" spans="1:24" s="48" customFormat="1" ht="18.75" x14ac:dyDescent="0.3">
      <c r="A118" s="71">
        <v>103</v>
      </c>
      <c r="B118" s="49" t="s">
        <v>317</v>
      </c>
      <c r="C118" s="50"/>
      <c r="D118" s="51">
        <v>557</v>
      </c>
      <c r="E118" s="52">
        <f>E119+E120</f>
        <v>577</v>
      </c>
      <c r="F118" s="53"/>
      <c r="G118" s="97">
        <v>38</v>
      </c>
      <c r="H118" s="183">
        <f t="shared" si="120"/>
        <v>6.8222621184919214</v>
      </c>
      <c r="I118" s="54">
        <v>5</v>
      </c>
      <c r="J118" s="54">
        <v>3</v>
      </c>
      <c r="K118" s="54">
        <v>30</v>
      </c>
      <c r="L118" s="97">
        <f>M118+N118+O118</f>
        <v>32</v>
      </c>
      <c r="M118" s="54">
        <v>5</v>
      </c>
      <c r="N118" s="54">
        <v>2</v>
      </c>
      <c r="O118" s="54">
        <v>25</v>
      </c>
      <c r="P118" s="53">
        <f t="shared" si="115"/>
        <v>84.210526315789465</v>
      </c>
      <c r="Q118" s="52">
        <f>Q119+Q120</f>
        <v>41</v>
      </c>
      <c r="R118" s="53"/>
      <c r="S118" s="52">
        <f>S119+S120</f>
        <v>41</v>
      </c>
      <c r="T118" s="53"/>
      <c r="U118" s="55"/>
      <c r="V118" s="55"/>
      <c r="W118" s="54"/>
      <c r="X118" s="47"/>
    </row>
    <row r="119" spans="1:24" s="48" customFormat="1" ht="18.75" x14ac:dyDescent="0.3">
      <c r="A119" s="71">
        <v>104</v>
      </c>
      <c r="B119" s="49" t="s">
        <v>247</v>
      </c>
      <c r="C119" s="50">
        <v>146.89500000000001</v>
      </c>
      <c r="D119" s="51"/>
      <c r="E119" s="52">
        <v>513</v>
      </c>
      <c r="F119" s="53">
        <f t="shared" si="134"/>
        <v>3.4922904115184314</v>
      </c>
      <c r="G119" s="97"/>
      <c r="H119" s="177"/>
      <c r="I119" s="54"/>
      <c r="J119" s="54"/>
      <c r="K119" s="54"/>
      <c r="L119" s="97"/>
      <c r="M119" s="54"/>
      <c r="N119" s="54"/>
      <c r="O119" s="54"/>
      <c r="P119" s="53"/>
      <c r="Q119" s="52">
        <f t="shared" si="122"/>
        <v>35</v>
      </c>
      <c r="R119" s="53">
        <f t="shared" si="123"/>
        <v>6.8226120857699799</v>
      </c>
      <c r="S119" s="97">
        <v>35</v>
      </c>
      <c r="T119" s="53">
        <f t="shared" si="116"/>
        <v>6.8226120857699799</v>
      </c>
      <c r="U119" s="55">
        <f t="shared" ref="U119:U120" si="183">ROUNDDOWN(Q119*15/100,0)</f>
        <v>5</v>
      </c>
      <c r="V119" s="55">
        <f t="shared" ref="V119:V120" si="184">S119-U119-W119</f>
        <v>2</v>
      </c>
      <c r="W119" s="54">
        <f t="shared" ref="W119:W120" si="185">ROUNDUP(Q119*80/100,0)</f>
        <v>28</v>
      </c>
      <c r="X119" s="47"/>
    </row>
    <row r="120" spans="1:24" s="48" customFormat="1" ht="18.75" x14ac:dyDescent="0.3">
      <c r="A120" s="75">
        <v>105</v>
      </c>
      <c r="B120" s="49" t="s">
        <v>248</v>
      </c>
      <c r="C120" s="50">
        <v>8.282</v>
      </c>
      <c r="D120" s="51"/>
      <c r="E120" s="52">
        <v>64</v>
      </c>
      <c r="F120" s="53">
        <f t="shared" si="134"/>
        <v>7.7276020284955322</v>
      </c>
      <c r="G120" s="97"/>
      <c r="H120" s="177"/>
      <c r="I120" s="54"/>
      <c r="J120" s="54"/>
      <c r="K120" s="54"/>
      <c r="L120" s="97"/>
      <c r="M120" s="54"/>
      <c r="N120" s="54"/>
      <c r="O120" s="54"/>
      <c r="P120" s="53"/>
      <c r="Q120" s="52">
        <f t="shared" si="122"/>
        <v>6</v>
      </c>
      <c r="R120" s="53">
        <f t="shared" si="123"/>
        <v>9.375</v>
      </c>
      <c r="S120" s="97">
        <v>6</v>
      </c>
      <c r="T120" s="53">
        <f t="shared" si="116"/>
        <v>9.375</v>
      </c>
      <c r="U120" s="55">
        <f t="shared" si="183"/>
        <v>0</v>
      </c>
      <c r="V120" s="55">
        <f t="shared" si="184"/>
        <v>1</v>
      </c>
      <c r="W120" s="54">
        <f t="shared" si="185"/>
        <v>5</v>
      </c>
      <c r="X120" s="47"/>
    </row>
    <row r="121" spans="1:24" s="46" customFormat="1" ht="18.75" x14ac:dyDescent="0.3">
      <c r="A121" s="182">
        <v>106</v>
      </c>
      <c r="B121" s="93" t="s">
        <v>101</v>
      </c>
      <c r="C121" s="87">
        <v>68.072000000000003</v>
      </c>
      <c r="D121" s="88">
        <v>1913</v>
      </c>
      <c r="E121" s="89">
        <v>689</v>
      </c>
      <c r="F121" s="90">
        <f t="shared" si="134"/>
        <v>10.12163591491362</v>
      </c>
      <c r="G121" s="98">
        <v>100</v>
      </c>
      <c r="H121" s="108">
        <f>G121/D121*100</f>
        <v>5.2273915316257185</v>
      </c>
      <c r="I121" s="91"/>
      <c r="J121" s="91"/>
      <c r="K121" s="91"/>
      <c r="L121" s="91">
        <f t="shared" ref="L121:L127" si="186">M121+N121+O121</f>
        <v>74</v>
      </c>
      <c r="M121" s="91">
        <v>4</v>
      </c>
      <c r="N121" s="91">
        <v>44</v>
      </c>
      <c r="O121" s="91">
        <v>26</v>
      </c>
      <c r="P121" s="90">
        <f t="shared" si="115"/>
        <v>74</v>
      </c>
      <c r="Q121" s="89">
        <f t="shared" si="122"/>
        <v>103</v>
      </c>
      <c r="R121" s="90">
        <f t="shared" si="123"/>
        <v>14.949201741654573</v>
      </c>
      <c r="S121" s="98">
        <v>103</v>
      </c>
      <c r="T121" s="90">
        <f t="shared" si="116"/>
        <v>14.949201741654573</v>
      </c>
      <c r="U121" s="246"/>
      <c r="V121" s="91"/>
      <c r="W121" s="91"/>
    </row>
    <row r="122" spans="1:24" s="46" customFormat="1" ht="18.75" x14ac:dyDescent="0.3">
      <c r="A122" s="92">
        <v>107</v>
      </c>
      <c r="B122" s="93" t="s">
        <v>102</v>
      </c>
      <c r="C122" s="87">
        <v>87.909000000000006</v>
      </c>
      <c r="D122" s="88">
        <v>1913</v>
      </c>
      <c r="E122" s="89">
        <v>2447</v>
      </c>
      <c r="F122" s="90">
        <f t="shared" si="134"/>
        <v>27.835602725545733</v>
      </c>
      <c r="G122" s="98">
        <v>220</v>
      </c>
      <c r="H122" s="108">
        <f t="shared" si="120"/>
        <v>11.500261369576581</v>
      </c>
      <c r="I122" s="91"/>
      <c r="J122" s="91"/>
      <c r="K122" s="91"/>
      <c r="L122" s="91">
        <f t="shared" si="186"/>
        <v>164</v>
      </c>
      <c r="M122" s="91">
        <v>27</v>
      </c>
      <c r="N122" s="91">
        <v>74</v>
      </c>
      <c r="O122" s="91">
        <v>63</v>
      </c>
      <c r="P122" s="90">
        <f t="shared" si="115"/>
        <v>74.545454545454547</v>
      </c>
      <c r="Q122" s="89">
        <f t="shared" si="122"/>
        <v>734</v>
      </c>
      <c r="R122" s="90">
        <f t="shared" si="123"/>
        <v>29.995913363302002</v>
      </c>
      <c r="S122" s="98">
        <v>270</v>
      </c>
      <c r="T122" s="90">
        <f t="shared" si="116"/>
        <v>11.03391908459338</v>
      </c>
      <c r="U122" s="246"/>
      <c r="V122" s="91"/>
      <c r="W122" s="91"/>
    </row>
    <row r="123" spans="1:24" s="46" customFormat="1" ht="18.75" x14ac:dyDescent="0.3">
      <c r="A123" s="92">
        <v>108</v>
      </c>
      <c r="B123" s="86" t="s">
        <v>104</v>
      </c>
      <c r="C123" s="87">
        <v>44.692999999999998</v>
      </c>
      <c r="D123" s="88">
        <v>298</v>
      </c>
      <c r="E123" s="89">
        <v>320</v>
      </c>
      <c r="F123" s="90">
        <f t="shared" si="134"/>
        <v>7.1599579352471308</v>
      </c>
      <c r="G123" s="98">
        <v>29</v>
      </c>
      <c r="H123" s="108">
        <f t="shared" si="120"/>
        <v>9.7315436241610733</v>
      </c>
      <c r="I123" s="91"/>
      <c r="J123" s="91"/>
      <c r="K123" s="91"/>
      <c r="L123" s="91">
        <f t="shared" si="186"/>
        <v>27</v>
      </c>
      <c r="M123" s="91">
        <v>4</v>
      </c>
      <c r="N123" s="91">
        <v>14</v>
      </c>
      <c r="O123" s="91">
        <v>9</v>
      </c>
      <c r="P123" s="90">
        <f t="shared" si="115"/>
        <v>93.103448275862064</v>
      </c>
      <c r="Q123" s="89">
        <f t="shared" si="122"/>
        <v>32</v>
      </c>
      <c r="R123" s="90">
        <f t="shared" si="123"/>
        <v>10</v>
      </c>
      <c r="S123" s="98">
        <v>32</v>
      </c>
      <c r="T123" s="90">
        <f t="shared" si="116"/>
        <v>10</v>
      </c>
      <c r="U123" s="246"/>
      <c r="V123" s="91"/>
      <c r="W123" s="91"/>
    </row>
    <row r="124" spans="1:24" s="46" customFormat="1" ht="18.75" x14ac:dyDescent="0.3">
      <c r="A124" s="92">
        <v>109</v>
      </c>
      <c r="B124" s="86" t="s">
        <v>287</v>
      </c>
      <c r="C124" s="87">
        <v>44.575000000000003</v>
      </c>
      <c r="D124" s="88">
        <v>623</v>
      </c>
      <c r="E124" s="89">
        <v>610</v>
      </c>
      <c r="F124" s="90">
        <f t="shared" si="134"/>
        <v>13.684800897363992</v>
      </c>
      <c r="G124" s="98">
        <v>124</v>
      </c>
      <c r="H124" s="108">
        <f t="shared" si="120"/>
        <v>19.903691813804173</v>
      </c>
      <c r="I124" s="91"/>
      <c r="J124" s="91"/>
      <c r="K124" s="91"/>
      <c r="L124" s="91">
        <f t="shared" si="186"/>
        <v>93</v>
      </c>
      <c r="M124" s="91">
        <v>8</v>
      </c>
      <c r="N124" s="91">
        <v>31</v>
      </c>
      <c r="O124" s="91">
        <v>54</v>
      </c>
      <c r="P124" s="90">
        <f t="shared" si="115"/>
        <v>75</v>
      </c>
      <c r="Q124" s="89">
        <f t="shared" si="122"/>
        <v>122</v>
      </c>
      <c r="R124" s="90">
        <f t="shared" si="123"/>
        <v>20</v>
      </c>
      <c r="S124" s="98">
        <v>122</v>
      </c>
      <c r="T124" s="90">
        <f t="shared" si="116"/>
        <v>20</v>
      </c>
      <c r="U124" s="246"/>
      <c r="V124" s="91"/>
      <c r="W124" s="91"/>
    </row>
    <row r="125" spans="1:24" s="46" customFormat="1" ht="18.75" x14ac:dyDescent="0.3">
      <c r="A125" s="182">
        <v>110</v>
      </c>
      <c r="B125" s="86" t="s">
        <v>288</v>
      </c>
      <c r="C125" s="87">
        <v>3.1360000000000001</v>
      </c>
      <c r="D125" s="88">
        <v>122</v>
      </c>
      <c r="E125" s="89">
        <v>223</v>
      </c>
      <c r="F125" s="90">
        <f t="shared" si="134"/>
        <v>71.109693877551024</v>
      </c>
      <c r="G125" s="98">
        <v>36</v>
      </c>
      <c r="H125" s="108">
        <f t="shared" si="120"/>
        <v>29.508196721311474</v>
      </c>
      <c r="I125" s="91"/>
      <c r="J125" s="91"/>
      <c r="K125" s="91"/>
      <c r="L125" s="91">
        <f t="shared" si="186"/>
        <v>30</v>
      </c>
      <c r="M125" s="91">
        <v>3</v>
      </c>
      <c r="N125" s="91">
        <v>17</v>
      </c>
      <c r="O125" s="91">
        <v>10</v>
      </c>
      <c r="P125" s="90">
        <f t="shared" si="115"/>
        <v>83.333333333333343</v>
      </c>
      <c r="Q125" s="89">
        <f t="shared" si="122"/>
        <v>66</v>
      </c>
      <c r="R125" s="90">
        <f t="shared" si="123"/>
        <v>29.596412556053814</v>
      </c>
      <c r="S125" s="98">
        <v>35</v>
      </c>
      <c r="T125" s="90">
        <f t="shared" si="116"/>
        <v>15.695067264573993</v>
      </c>
      <c r="U125" s="246"/>
      <c r="V125" s="91"/>
      <c r="W125" s="91"/>
    </row>
    <row r="126" spans="1:24" s="46" customFormat="1" ht="18.75" x14ac:dyDescent="0.3">
      <c r="A126" s="92">
        <v>111</v>
      </c>
      <c r="B126" s="86" t="s">
        <v>103</v>
      </c>
      <c r="C126" s="87">
        <v>73.84</v>
      </c>
      <c r="D126" s="88">
        <v>798</v>
      </c>
      <c r="E126" s="89">
        <v>1660</v>
      </c>
      <c r="F126" s="90">
        <f t="shared" si="134"/>
        <v>22.48104008667389</v>
      </c>
      <c r="G126" s="98">
        <v>108</v>
      </c>
      <c r="H126" s="108">
        <f t="shared" si="120"/>
        <v>13.533834586466165</v>
      </c>
      <c r="I126" s="91"/>
      <c r="J126" s="91"/>
      <c r="K126" s="91"/>
      <c r="L126" s="91">
        <f t="shared" si="186"/>
        <v>60</v>
      </c>
      <c r="M126" s="91">
        <v>16</v>
      </c>
      <c r="N126" s="91">
        <v>24</v>
      </c>
      <c r="O126" s="91">
        <v>20</v>
      </c>
      <c r="P126" s="90">
        <f t="shared" si="115"/>
        <v>55.555555555555557</v>
      </c>
      <c r="Q126" s="89">
        <f t="shared" si="122"/>
        <v>498</v>
      </c>
      <c r="R126" s="90">
        <f t="shared" si="123"/>
        <v>30</v>
      </c>
      <c r="S126" s="98">
        <v>498</v>
      </c>
      <c r="T126" s="90">
        <f t="shared" si="116"/>
        <v>30</v>
      </c>
      <c r="U126" s="246"/>
      <c r="V126" s="91"/>
      <c r="W126" s="91"/>
    </row>
    <row r="127" spans="1:24" s="46" customFormat="1" ht="18.75" x14ac:dyDescent="0.3">
      <c r="A127" s="92">
        <v>112</v>
      </c>
      <c r="B127" s="86" t="s">
        <v>105</v>
      </c>
      <c r="C127" s="87">
        <v>19.106000000000002</v>
      </c>
      <c r="D127" s="88">
        <v>307</v>
      </c>
      <c r="E127" s="89">
        <v>322</v>
      </c>
      <c r="F127" s="90">
        <f t="shared" si="134"/>
        <v>16.853344499110225</v>
      </c>
      <c r="G127" s="98">
        <v>76</v>
      </c>
      <c r="H127" s="108">
        <f t="shared" si="120"/>
        <v>24.755700325732899</v>
      </c>
      <c r="I127" s="91"/>
      <c r="J127" s="91"/>
      <c r="K127" s="91"/>
      <c r="L127" s="91">
        <f t="shared" si="186"/>
        <v>76</v>
      </c>
      <c r="M127" s="91">
        <v>5</v>
      </c>
      <c r="N127" s="91">
        <v>48</v>
      </c>
      <c r="O127" s="91">
        <v>23</v>
      </c>
      <c r="P127" s="90">
        <f t="shared" si="115"/>
        <v>100</v>
      </c>
      <c r="Q127" s="89">
        <f t="shared" si="122"/>
        <v>80</v>
      </c>
      <c r="R127" s="90">
        <f t="shared" si="123"/>
        <v>24.844720496894411</v>
      </c>
      <c r="S127" s="98">
        <v>80</v>
      </c>
      <c r="T127" s="90">
        <f t="shared" si="116"/>
        <v>24.844720496894411</v>
      </c>
      <c r="U127" s="246"/>
      <c r="V127" s="91"/>
      <c r="W127" s="91"/>
    </row>
    <row r="128" spans="1:24" s="166" customFormat="1" ht="18.75" x14ac:dyDescent="0.3">
      <c r="A128" s="153">
        <v>113</v>
      </c>
      <c r="B128" s="154" t="s">
        <v>107</v>
      </c>
      <c r="C128" s="155">
        <f>SUM(C129:C131)</f>
        <v>325.74900000000002</v>
      </c>
      <c r="D128" s="175">
        <f t="shared" ref="D128:E128" si="187">SUM(D129:D131)</f>
        <v>870</v>
      </c>
      <c r="E128" s="175">
        <f t="shared" si="187"/>
        <v>809</v>
      </c>
      <c r="F128" s="158">
        <f t="shared" ref="F128" si="188">SUM(F129:F131)</f>
        <v>11.121082177709713</v>
      </c>
      <c r="G128" s="175">
        <f t="shared" ref="G128" si="189">SUM(G129:G131)</f>
        <v>69</v>
      </c>
      <c r="H128" s="176">
        <f t="shared" si="120"/>
        <v>7.931034482758621</v>
      </c>
      <c r="I128" s="175">
        <f t="shared" ref="I128" si="190">SUM(I129:I131)</f>
        <v>2</v>
      </c>
      <c r="J128" s="175">
        <f t="shared" ref="J128" si="191">SUM(J129:J131)</f>
        <v>2</v>
      </c>
      <c r="K128" s="175">
        <f t="shared" ref="K128" si="192">SUM(K129:K131)</f>
        <v>13</v>
      </c>
      <c r="L128" s="175">
        <f t="shared" ref="L128" si="193">SUM(L129:L131)</f>
        <v>56</v>
      </c>
      <c r="M128" s="175">
        <f t="shared" ref="M128" si="194">SUM(M129:M131)</f>
        <v>1</v>
      </c>
      <c r="N128" s="175">
        <f t="shared" ref="N128" si="195">SUM(N129:N131)</f>
        <v>29</v>
      </c>
      <c r="O128" s="175">
        <f t="shared" ref="O128:W128" si="196">SUM(O129:O131)</f>
        <v>26</v>
      </c>
      <c r="P128" s="160">
        <f t="shared" si="115"/>
        <v>81.159420289855078</v>
      </c>
      <c r="Q128" s="175">
        <f t="shared" si="196"/>
        <v>54</v>
      </c>
      <c r="R128" s="160">
        <f t="shared" si="123"/>
        <v>6.6749072929542645</v>
      </c>
      <c r="S128" s="175">
        <f t="shared" si="196"/>
        <v>54</v>
      </c>
      <c r="T128" s="160">
        <f t="shared" si="116"/>
        <v>6.6749072929542645</v>
      </c>
      <c r="U128" s="175">
        <f t="shared" si="196"/>
        <v>3</v>
      </c>
      <c r="V128" s="175">
        <f t="shared" si="196"/>
        <v>1</v>
      </c>
      <c r="W128" s="175">
        <f t="shared" si="196"/>
        <v>19</v>
      </c>
    </row>
    <row r="129" spans="1:24" s="48" customFormat="1" ht="18.75" x14ac:dyDescent="0.3">
      <c r="A129" s="180">
        <v>114</v>
      </c>
      <c r="B129" s="57" t="s">
        <v>108</v>
      </c>
      <c r="C129" s="50">
        <v>238.92</v>
      </c>
      <c r="D129" s="51">
        <v>359</v>
      </c>
      <c r="E129" s="52">
        <v>466</v>
      </c>
      <c r="F129" s="53">
        <f t="shared" si="134"/>
        <v>1.9504436631508455</v>
      </c>
      <c r="G129" s="97">
        <v>17</v>
      </c>
      <c r="H129" s="183">
        <f t="shared" si="120"/>
        <v>4.7353760445682447</v>
      </c>
      <c r="I129" s="54">
        <v>2</v>
      </c>
      <c r="J129" s="54">
        <v>2</v>
      </c>
      <c r="K129" s="54">
        <v>13</v>
      </c>
      <c r="L129" s="97">
        <f>M129+N129+O129</f>
        <v>11</v>
      </c>
      <c r="M129" s="54">
        <v>0</v>
      </c>
      <c r="N129" s="54">
        <v>1</v>
      </c>
      <c r="O129" s="54">
        <v>10</v>
      </c>
      <c r="P129" s="53">
        <f t="shared" si="115"/>
        <v>64.705882352941174</v>
      </c>
      <c r="Q129" s="52">
        <f t="shared" si="122"/>
        <v>23</v>
      </c>
      <c r="R129" s="53">
        <f t="shared" si="123"/>
        <v>4.9356223175965663</v>
      </c>
      <c r="S129" s="97">
        <v>23</v>
      </c>
      <c r="T129" s="53">
        <f t="shared" si="116"/>
        <v>4.9356223175965663</v>
      </c>
      <c r="U129" s="55">
        <f>ROUNDDOWN(Q129*15/100,0)</f>
        <v>3</v>
      </c>
      <c r="V129" s="55">
        <f>S129-U129-W129</f>
        <v>1</v>
      </c>
      <c r="W129" s="54">
        <f>ROUNDUP(Q129*80/100,0)</f>
        <v>19</v>
      </c>
      <c r="X129" s="47"/>
    </row>
    <row r="130" spans="1:24" s="46" customFormat="1" ht="18.75" x14ac:dyDescent="0.3">
      <c r="A130" s="92">
        <v>115</v>
      </c>
      <c r="B130" s="86" t="s">
        <v>193</v>
      </c>
      <c r="C130" s="87">
        <v>51.52</v>
      </c>
      <c r="D130" s="88">
        <v>208</v>
      </c>
      <c r="E130" s="89">
        <v>61</v>
      </c>
      <c r="F130" s="90">
        <f t="shared" si="134"/>
        <v>1.1840062111801242</v>
      </c>
      <c r="G130" s="98">
        <v>16</v>
      </c>
      <c r="H130" s="108">
        <f t="shared" si="120"/>
        <v>7.6923076923076925</v>
      </c>
      <c r="I130" s="91"/>
      <c r="J130" s="91"/>
      <c r="K130" s="91"/>
      <c r="L130" s="91">
        <f t="shared" ref="L130:L131" si="197">M130+N130+O130</f>
        <v>16</v>
      </c>
      <c r="M130" s="91">
        <v>0</v>
      </c>
      <c r="N130" s="91">
        <v>11</v>
      </c>
      <c r="O130" s="91">
        <v>5</v>
      </c>
      <c r="P130" s="90">
        <f t="shared" si="115"/>
        <v>100</v>
      </c>
      <c r="Q130" s="89">
        <f t="shared" si="122"/>
        <v>3</v>
      </c>
      <c r="R130" s="90">
        <f t="shared" si="123"/>
        <v>4.918032786885246</v>
      </c>
      <c r="S130" s="98">
        <v>3</v>
      </c>
      <c r="T130" s="90">
        <f t="shared" si="116"/>
        <v>4.918032786885246</v>
      </c>
      <c r="U130" s="246"/>
      <c r="V130" s="91"/>
      <c r="W130" s="91"/>
    </row>
    <row r="131" spans="1:24" s="46" customFormat="1" ht="18.75" x14ac:dyDescent="0.3">
      <c r="A131" s="92">
        <v>116</v>
      </c>
      <c r="B131" s="86" t="s">
        <v>109</v>
      </c>
      <c r="C131" s="87">
        <v>35.308999999999997</v>
      </c>
      <c r="D131" s="88">
        <v>303</v>
      </c>
      <c r="E131" s="89">
        <v>282</v>
      </c>
      <c r="F131" s="90">
        <f t="shared" si="134"/>
        <v>7.9866323033787427</v>
      </c>
      <c r="G131" s="98">
        <v>36</v>
      </c>
      <c r="H131" s="108">
        <f t="shared" si="120"/>
        <v>11.881188118811881</v>
      </c>
      <c r="I131" s="91"/>
      <c r="J131" s="91"/>
      <c r="K131" s="91"/>
      <c r="L131" s="91">
        <f t="shared" si="197"/>
        <v>29</v>
      </c>
      <c r="M131" s="91">
        <v>1</v>
      </c>
      <c r="N131" s="91">
        <v>17</v>
      </c>
      <c r="O131" s="91">
        <v>11</v>
      </c>
      <c r="P131" s="90">
        <f t="shared" si="115"/>
        <v>80.555555555555557</v>
      </c>
      <c r="Q131" s="89">
        <f t="shared" si="122"/>
        <v>28</v>
      </c>
      <c r="R131" s="90">
        <f t="shared" si="123"/>
        <v>9.9290780141843982</v>
      </c>
      <c r="S131" s="98">
        <v>28</v>
      </c>
      <c r="T131" s="90">
        <f t="shared" si="116"/>
        <v>9.9290780141843982</v>
      </c>
      <c r="U131" s="246"/>
      <c r="V131" s="91"/>
      <c r="W131" s="91"/>
    </row>
    <row r="132" spans="1:24" s="166" customFormat="1" ht="18.75" x14ac:dyDescent="0.3">
      <c r="A132" s="153">
        <v>117</v>
      </c>
      <c r="B132" s="154" t="s">
        <v>110</v>
      </c>
      <c r="C132" s="155">
        <f>SUM(C133:C141)</f>
        <v>260.79700000000003</v>
      </c>
      <c r="D132" s="175">
        <f t="shared" ref="D132" si="198">SUM(D133:D141)</f>
        <v>0</v>
      </c>
      <c r="E132" s="175">
        <f>E133+E137+E138+E139+E140+E141</f>
        <v>184</v>
      </c>
      <c r="F132" s="158">
        <f t="shared" ref="F132" si="199">SUM(F133:F141)</f>
        <v>1.015032409322852</v>
      </c>
      <c r="G132" s="175">
        <f t="shared" ref="G132" si="200">SUM(G133:G141)</f>
        <v>0</v>
      </c>
      <c r="H132" s="176">
        <v>0</v>
      </c>
      <c r="I132" s="175">
        <f t="shared" ref="I132" si="201">SUM(I133:I141)</f>
        <v>0</v>
      </c>
      <c r="J132" s="175">
        <f t="shared" ref="J132" si="202">SUM(J133:J141)</f>
        <v>0</v>
      </c>
      <c r="K132" s="175">
        <f t="shared" ref="K132" si="203">SUM(K133:K141)</f>
        <v>0</v>
      </c>
      <c r="L132" s="175">
        <f t="shared" ref="L132" si="204">SUM(L133:L141)</f>
        <v>0</v>
      </c>
      <c r="M132" s="175">
        <f t="shared" ref="M132" si="205">SUM(M133:M141)</f>
        <v>0</v>
      </c>
      <c r="N132" s="175">
        <f t="shared" ref="N132" si="206">SUM(N133:N141)</f>
        <v>0</v>
      </c>
      <c r="O132" s="175">
        <f t="shared" ref="O132:W132" si="207">SUM(O133:O141)</f>
        <v>0</v>
      </c>
      <c r="P132" s="160">
        <v>0</v>
      </c>
      <c r="Q132" s="175">
        <f>Q133+Q137+Q138+Q139+Q140+Q141</f>
        <v>9</v>
      </c>
      <c r="R132" s="160">
        <f t="shared" si="123"/>
        <v>4.8913043478260869</v>
      </c>
      <c r="S132" s="175">
        <f>S133+S137+S138+S139+S140+S141</f>
        <v>9</v>
      </c>
      <c r="T132" s="160">
        <f t="shared" si="116"/>
        <v>4.8913043478260869</v>
      </c>
      <c r="U132" s="175">
        <f t="shared" si="207"/>
        <v>0</v>
      </c>
      <c r="V132" s="175">
        <f t="shared" si="207"/>
        <v>1</v>
      </c>
      <c r="W132" s="175">
        <f t="shared" si="207"/>
        <v>8</v>
      </c>
    </row>
    <row r="133" spans="1:24" s="48" customFormat="1" ht="18.75" x14ac:dyDescent="0.3">
      <c r="A133" s="180">
        <v>118</v>
      </c>
      <c r="B133" s="57" t="s">
        <v>318</v>
      </c>
      <c r="C133" s="50"/>
      <c r="D133" s="51">
        <v>0</v>
      </c>
      <c r="E133" s="52">
        <f>E134+E135+E136</f>
        <v>184</v>
      </c>
      <c r="F133" s="53"/>
      <c r="G133" s="97">
        <v>0</v>
      </c>
      <c r="H133" s="177">
        <v>0</v>
      </c>
      <c r="I133" s="54">
        <v>0</v>
      </c>
      <c r="J133" s="54">
        <v>0</v>
      </c>
      <c r="K133" s="54">
        <v>0</v>
      </c>
      <c r="L133" s="97">
        <f>M133+N133+O133</f>
        <v>0</v>
      </c>
      <c r="M133" s="54">
        <v>0</v>
      </c>
      <c r="N133" s="54">
        <v>0</v>
      </c>
      <c r="O133" s="54">
        <v>0</v>
      </c>
      <c r="P133" s="53">
        <v>0</v>
      </c>
      <c r="Q133" s="52">
        <f>Q134+Q135+Q136</f>
        <v>9</v>
      </c>
      <c r="R133" s="53"/>
      <c r="S133" s="52">
        <f>S134+S135+S136</f>
        <v>9</v>
      </c>
      <c r="T133" s="53"/>
      <c r="U133" s="55"/>
      <c r="V133" s="55"/>
      <c r="W133" s="54"/>
      <c r="X133" s="47"/>
    </row>
    <row r="134" spans="1:24" s="48" customFormat="1" ht="18.75" x14ac:dyDescent="0.3">
      <c r="A134" s="71">
        <v>119</v>
      </c>
      <c r="B134" s="57" t="s">
        <v>249</v>
      </c>
      <c r="C134" s="50">
        <v>0</v>
      </c>
      <c r="D134" s="51"/>
      <c r="E134" s="52">
        <v>0</v>
      </c>
      <c r="F134" s="53">
        <v>0</v>
      </c>
      <c r="G134" s="97"/>
      <c r="H134" s="177"/>
      <c r="I134" s="54"/>
      <c r="J134" s="54"/>
      <c r="K134" s="54"/>
      <c r="L134" s="97"/>
      <c r="M134" s="54"/>
      <c r="N134" s="54"/>
      <c r="O134" s="54"/>
      <c r="P134" s="53"/>
      <c r="Q134" s="52"/>
      <c r="R134" s="53"/>
      <c r="S134" s="97"/>
      <c r="T134" s="53"/>
      <c r="U134" s="55"/>
      <c r="V134" s="55"/>
      <c r="W134" s="54"/>
      <c r="X134" s="47"/>
    </row>
    <row r="135" spans="1:24" s="48" customFormat="1" ht="18.75" x14ac:dyDescent="0.3">
      <c r="A135" s="71">
        <v>120</v>
      </c>
      <c r="B135" s="57" t="s">
        <v>250</v>
      </c>
      <c r="C135" s="50">
        <v>0</v>
      </c>
      <c r="D135" s="51"/>
      <c r="E135" s="52">
        <v>0</v>
      </c>
      <c r="F135" s="53">
        <v>0</v>
      </c>
      <c r="G135" s="97"/>
      <c r="H135" s="177"/>
      <c r="I135" s="54"/>
      <c r="J135" s="54"/>
      <c r="K135" s="54"/>
      <c r="L135" s="97"/>
      <c r="M135" s="54"/>
      <c r="N135" s="54"/>
      <c r="O135" s="54"/>
      <c r="P135" s="53"/>
      <c r="Q135" s="52"/>
      <c r="R135" s="53"/>
      <c r="S135" s="97"/>
      <c r="T135" s="53"/>
      <c r="U135" s="55"/>
      <c r="V135" s="55"/>
      <c r="W135" s="54"/>
      <c r="X135" s="47"/>
    </row>
    <row r="136" spans="1:24" s="48" customFormat="1" ht="18.75" x14ac:dyDescent="0.3">
      <c r="A136" s="75">
        <v>121</v>
      </c>
      <c r="B136" s="57" t="s">
        <v>251</v>
      </c>
      <c r="C136" s="50">
        <v>181.27500000000001</v>
      </c>
      <c r="D136" s="51"/>
      <c r="E136" s="52">
        <v>184</v>
      </c>
      <c r="F136" s="53">
        <f t="shared" si="134"/>
        <v>1.015032409322852</v>
      </c>
      <c r="G136" s="97"/>
      <c r="H136" s="177"/>
      <c r="I136" s="54"/>
      <c r="J136" s="54"/>
      <c r="K136" s="54"/>
      <c r="L136" s="97"/>
      <c r="M136" s="54"/>
      <c r="N136" s="54"/>
      <c r="O136" s="54"/>
      <c r="P136" s="53"/>
      <c r="Q136" s="52">
        <f t="shared" si="122"/>
        <v>9</v>
      </c>
      <c r="R136" s="53">
        <f>Q136/E136*100</f>
        <v>4.8913043478260869</v>
      </c>
      <c r="S136" s="97">
        <v>9</v>
      </c>
      <c r="T136" s="53">
        <f t="shared" si="116"/>
        <v>4.8913043478260869</v>
      </c>
      <c r="U136" s="55">
        <v>0</v>
      </c>
      <c r="V136" s="55">
        <f t="shared" ref="V136" si="208">S136-U136-W136</f>
        <v>1</v>
      </c>
      <c r="W136" s="54">
        <f t="shared" ref="W136" si="209">ROUNDUP(Q136*80/100,0)</f>
        <v>8</v>
      </c>
      <c r="X136" s="47"/>
    </row>
    <row r="137" spans="1:24" s="46" customFormat="1" ht="18.75" x14ac:dyDescent="0.3">
      <c r="A137" s="182">
        <v>122</v>
      </c>
      <c r="B137" s="86" t="s">
        <v>112</v>
      </c>
      <c r="C137" s="87">
        <v>3.944</v>
      </c>
      <c r="D137" s="88">
        <v>0</v>
      </c>
      <c r="E137" s="89">
        <v>0</v>
      </c>
      <c r="F137" s="90"/>
      <c r="G137" s="98"/>
      <c r="H137" s="108"/>
      <c r="I137" s="91"/>
      <c r="J137" s="91"/>
      <c r="K137" s="91"/>
      <c r="L137" s="91"/>
      <c r="M137" s="91"/>
      <c r="N137" s="91"/>
      <c r="O137" s="91"/>
      <c r="P137" s="90"/>
      <c r="Q137" s="89"/>
      <c r="R137" s="90"/>
      <c r="S137" s="98"/>
      <c r="T137" s="90"/>
      <c r="U137" s="246"/>
      <c r="V137" s="91"/>
      <c r="W137" s="91"/>
    </row>
    <row r="138" spans="1:24" s="46" customFormat="1" ht="18.75" x14ac:dyDescent="0.3">
      <c r="A138" s="92">
        <v>123</v>
      </c>
      <c r="B138" s="86" t="s">
        <v>113</v>
      </c>
      <c r="C138" s="87">
        <v>1.21</v>
      </c>
      <c r="D138" s="88">
        <v>0</v>
      </c>
      <c r="E138" s="89">
        <v>0</v>
      </c>
      <c r="F138" s="90"/>
      <c r="G138" s="98"/>
      <c r="H138" s="108"/>
      <c r="I138" s="91"/>
      <c r="J138" s="91"/>
      <c r="K138" s="91"/>
      <c r="L138" s="91"/>
      <c r="M138" s="91"/>
      <c r="N138" s="91"/>
      <c r="O138" s="91"/>
      <c r="P138" s="90"/>
      <c r="Q138" s="89"/>
      <c r="R138" s="90"/>
      <c r="S138" s="98"/>
      <c r="T138" s="90"/>
      <c r="U138" s="246"/>
      <c r="V138" s="91"/>
      <c r="W138" s="91"/>
    </row>
    <row r="139" spans="1:24" s="46" customFormat="1" ht="18.75" x14ac:dyDescent="0.3">
      <c r="A139" s="92">
        <v>124</v>
      </c>
      <c r="B139" s="86" t="s">
        <v>114</v>
      </c>
      <c r="C139" s="87">
        <v>3.9809999999999999</v>
      </c>
      <c r="D139" s="88">
        <v>0</v>
      </c>
      <c r="E139" s="89">
        <v>0</v>
      </c>
      <c r="F139" s="90"/>
      <c r="G139" s="98"/>
      <c r="H139" s="108"/>
      <c r="I139" s="91"/>
      <c r="J139" s="91"/>
      <c r="K139" s="91"/>
      <c r="L139" s="91"/>
      <c r="M139" s="91"/>
      <c r="N139" s="91"/>
      <c r="O139" s="91"/>
      <c r="P139" s="90"/>
      <c r="Q139" s="89"/>
      <c r="R139" s="90"/>
      <c r="S139" s="98"/>
      <c r="T139" s="90"/>
      <c r="U139" s="246"/>
      <c r="V139" s="91"/>
      <c r="W139" s="91"/>
    </row>
    <row r="140" spans="1:24" s="46" customFormat="1" ht="18.75" x14ac:dyDescent="0.3">
      <c r="A140" s="92">
        <v>125</v>
      </c>
      <c r="B140" s="86" t="s">
        <v>289</v>
      </c>
      <c r="C140" s="87">
        <v>38.850999999999999</v>
      </c>
      <c r="D140" s="88">
        <v>0</v>
      </c>
      <c r="E140" s="89">
        <v>0</v>
      </c>
      <c r="F140" s="90"/>
      <c r="G140" s="98"/>
      <c r="H140" s="108"/>
      <c r="I140" s="91"/>
      <c r="J140" s="91"/>
      <c r="K140" s="91"/>
      <c r="L140" s="91"/>
      <c r="M140" s="91"/>
      <c r="N140" s="91"/>
      <c r="O140" s="91"/>
      <c r="P140" s="90"/>
      <c r="Q140" s="89"/>
      <c r="R140" s="90"/>
      <c r="S140" s="98"/>
      <c r="T140" s="90"/>
      <c r="U140" s="246"/>
      <c r="V140" s="91"/>
      <c r="W140" s="91"/>
    </row>
    <row r="141" spans="1:24" s="46" customFormat="1" ht="18.75" x14ac:dyDescent="0.3">
      <c r="A141" s="182">
        <v>126</v>
      </c>
      <c r="B141" s="86" t="s">
        <v>290</v>
      </c>
      <c r="C141" s="87">
        <v>31.536000000000001</v>
      </c>
      <c r="D141" s="88">
        <v>0</v>
      </c>
      <c r="E141" s="89">
        <v>0</v>
      </c>
      <c r="F141" s="90"/>
      <c r="G141" s="98"/>
      <c r="H141" s="108"/>
      <c r="I141" s="91"/>
      <c r="J141" s="91"/>
      <c r="K141" s="91"/>
      <c r="L141" s="91"/>
      <c r="M141" s="91"/>
      <c r="N141" s="91"/>
      <c r="O141" s="91"/>
      <c r="P141" s="90"/>
      <c r="Q141" s="89"/>
      <c r="R141" s="90"/>
      <c r="S141" s="98"/>
      <c r="T141" s="90"/>
      <c r="U141" s="246"/>
      <c r="V141" s="91"/>
      <c r="W141" s="91"/>
    </row>
    <row r="142" spans="1:24" s="166" customFormat="1" ht="18.75" x14ac:dyDescent="0.3">
      <c r="A142" s="167">
        <v>127</v>
      </c>
      <c r="B142" s="154" t="s">
        <v>115</v>
      </c>
      <c r="C142" s="155">
        <f>SUM(C143:C147)</f>
        <v>169.815</v>
      </c>
      <c r="D142" s="175">
        <f t="shared" ref="D142" si="210">SUM(D143:D147)</f>
        <v>68</v>
      </c>
      <c r="E142" s="175">
        <f>E143+E147</f>
        <v>151</v>
      </c>
      <c r="F142" s="158">
        <f t="shared" ref="F142" si="211">SUM(F143:F147)</f>
        <v>2.191323045696342</v>
      </c>
      <c r="G142" s="175">
        <f t="shared" ref="G142" si="212">SUM(G143:G147)</f>
        <v>2</v>
      </c>
      <c r="H142" s="176">
        <f t="shared" si="120"/>
        <v>2.9411764705882351</v>
      </c>
      <c r="I142" s="175">
        <f t="shared" ref="I142" si="213">SUM(I143:I147)</f>
        <v>0</v>
      </c>
      <c r="J142" s="175">
        <f t="shared" ref="J142" si="214">SUM(J143:J147)</f>
        <v>0</v>
      </c>
      <c r="K142" s="175">
        <f t="shared" ref="K142" si="215">SUM(K143:K147)</f>
        <v>2</v>
      </c>
      <c r="L142" s="175">
        <f t="shared" ref="L142" si="216">SUM(L143:L147)</f>
        <v>1</v>
      </c>
      <c r="M142" s="175">
        <f t="shared" ref="M142" si="217">SUM(M143:M147)</f>
        <v>0</v>
      </c>
      <c r="N142" s="175">
        <f t="shared" ref="N142" si="218">SUM(N143:N147)</f>
        <v>0</v>
      </c>
      <c r="O142" s="175">
        <f t="shared" ref="O142:W142" si="219">SUM(O143:O147)</f>
        <v>1</v>
      </c>
      <c r="P142" s="160">
        <f t="shared" si="115"/>
        <v>50</v>
      </c>
      <c r="Q142" s="175">
        <f>Q143+Q147</f>
        <v>9</v>
      </c>
      <c r="R142" s="160">
        <f t="shared" si="123"/>
        <v>5.9602649006622519</v>
      </c>
      <c r="S142" s="175">
        <f>S143+S147</f>
        <v>9</v>
      </c>
      <c r="T142" s="160">
        <f t="shared" si="116"/>
        <v>5.9602649006622519</v>
      </c>
      <c r="U142" s="175">
        <f t="shared" si="219"/>
        <v>0</v>
      </c>
      <c r="V142" s="175">
        <f t="shared" si="219"/>
        <v>1</v>
      </c>
      <c r="W142" s="175">
        <f t="shared" si="219"/>
        <v>8</v>
      </c>
    </row>
    <row r="143" spans="1:24" s="48" customFormat="1" ht="18.75" x14ac:dyDescent="0.3">
      <c r="A143" s="71">
        <v>128</v>
      </c>
      <c r="B143" s="49" t="s">
        <v>319</v>
      </c>
      <c r="C143" s="50"/>
      <c r="D143" s="51">
        <v>68</v>
      </c>
      <c r="E143" s="52">
        <f>E144+E145+E146</f>
        <v>139</v>
      </c>
      <c r="F143" s="53"/>
      <c r="G143" s="97">
        <v>2</v>
      </c>
      <c r="H143" s="183">
        <f t="shared" si="120"/>
        <v>2.9411764705882351</v>
      </c>
      <c r="I143" s="54">
        <v>0</v>
      </c>
      <c r="J143" s="54">
        <v>0</v>
      </c>
      <c r="K143" s="54">
        <v>2</v>
      </c>
      <c r="L143" s="97">
        <f>M143+N143+O143</f>
        <v>1</v>
      </c>
      <c r="M143" s="54">
        <v>0</v>
      </c>
      <c r="N143" s="54">
        <v>0</v>
      </c>
      <c r="O143" s="54">
        <v>1</v>
      </c>
      <c r="P143" s="53">
        <f t="shared" si="115"/>
        <v>50</v>
      </c>
      <c r="Q143" s="52">
        <f>Q144+Q145+Q146</f>
        <v>9</v>
      </c>
      <c r="R143" s="53"/>
      <c r="S143" s="52">
        <f>S144+S145+S146</f>
        <v>9</v>
      </c>
      <c r="T143" s="53"/>
      <c r="U143" s="55"/>
      <c r="V143" s="55"/>
      <c r="W143" s="54"/>
      <c r="X143" s="47"/>
    </row>
    <row r="144" spans="1:24" s="48" customFormat="1" ht="18.75" x14ac:dyDescent="0.3">
      <c r="A144" s="71">
        <v>129</v>
      </c>
      <c r="B144" s="49" t="s">
        <v>252</v>
      </c>
      <c r="C144" s="50">
        <v>26.443999999999999</v>
      </c>
      <c r="D144" s="51"/>
      <c r="E144" s="52">
        <v>0</v>
      </c>
      <c r="F144" s="53">
        <f t="shared" si="134"/>
        <v>0</v>
      </c>
      <c r="G144" s="97"/>
      <c r="H144" s="177"/>
      <c r="I144" s="54"/>
      <c r="J144" s="54"/>
      <c r="K144" s="54"/>
      <c r="L144" s="97"/>
      <c r="M144" s="54"/>
      <c r="N144" s="54"/>
      <c r="O144" s="54"/>
      <c r="P144" s="53"/>
      <c r="Q144" s="52"/>
      <c r="R144" s="53"/>
      <c r="S144" s="97"/>
      <c r="T144" s="53"/>
      <c r="U144" s="55"/>
      <c r="V144" s="55"/>
      <c r="W144" s="54"/>
      <c r="X144" s="47"/>
    </row>
    <row r="145" spans="1:24" s="48" customFormat="1" ht="18.75" x14ac:dyDescent="0.3">
      <c r="A145" s="180">
        <v>130</v>
      </c>
      <c r="B145" s="49" t="s">
        <v>253</v>
      </c>
      <c r="C145" s="50">
        <v>0.86699999999999999</v>
      </c>
      <c r="D145" s="51"/>
      <c r="E145" s="52">
        <v>0</v>
      </c>
      <c r="F145" s="53">
        <f t="shared" si="134"/>
        <v>0</v>
      </c>
      <c r="G145" s="97"/>
      <c r="H145" s="177"/>
      <c r="I145" s="54"/>
      <c r="J145" s="54"/>
      <c r="K145" s="54"/>
      <c r="L145" s="97"/>
      <c r="M145" s="54"/>
      <c r="N145" s="54"/>
      <c r="O145" s="54"/>
      <c r="P145" s="53"/>
      <c r="Q145" s="52"/>
      <c r="R145" s="53"/>
      <c r="S145" s="97"/>
      <c r="T145" s="53"/>
      <c r="U145" s="55"/>
      <c r="V145" s="55"/>
      <c r="W145" s="54"/>
      <c r="X145" s="47"/>
    </row>
    <row r="146" spans="1:24" s="48" customFormat="1" ht="18.75" x14ac:dyDescent="0.3">
      <c r="A146" s="71">
        <v>131</v>
      </c>
      <c r="B146" s="49" t="s">
        <v>254</v>
      </c>
      <c r="C146" s="50">
        <v>68.501000000000005</v>
      </c>
      <c r="D146" s="51"/>
      <c r="E146" s="52">
        <v>139</v>
      </c>
      <c r="F146" s="53">
        <f t="shared" si="134"/>
        <v>2.0291674574093808</v>
      </c>
      <c r="G146" s="97"/>
      <c r="H146" s="177"/>
      <c r="I146" s="54"/>
      <c r="J146" s="54"/>
      <c r="K146" s="54"/>
      <c r="L146" s="97"/>
      <c r="M146" s="54"/>
      <c r="N146" s="54"/>
      <c r="O146" s="54"/>
      <c r="P146" s="53"/>
      <c r="Q146" s="52">
        <f t="shared" ref="Q146:Q209" si="220">INT(E146*IF(F146&lt;1,0.03,IF(F146&lt;2,0.05,IF(F146&lt;4,0.07,IF(F146&lt;6,0.08,IF(F146&lt;8,0.1,IF(F146&lt;10,0.12,IF(F146&lt;12,0.15,IF(F146&lt;15,0.2,IF(F146&lt;20,0.25,0.3))))))))))</f>
        <v>9</v>
      </c>
      <c r="R146" s="53">
        <f t="shared" ref="R146:R209" si="221">Q146/E146*100</f>
        <v>6.4748201438848918</v>
      </c>
      <c r="S146" s="97">
        <v>9</v>
      </c>
      <c r="T146" s="53">
        <f t="shared" ref="T146:T207" si="222">S146/E146*100</f>
        <v>6.4748201438848918</v>
      </c>
      <c r="U146" s="55">
        <v>0</v>
      </c>
      <c r="V146" s="55">
        <f t="shared" ref="V146" si="223">S146-U146-W146</f>
        <v>1</v>
      </c>
      <c r="W146" s="54">
        <f t="shared" ref="W146" si="224">ROUNDUP(Q146*80/100,0)</f>
        <v>8</v>
      </c>
      <c r="X146" s="47"/>
    </row>
    <row r="147" spans="1:24" s="46" customFormat="1" ht="18.75" x14ac:dyDescent="0.3">
      <c r="A147" s="92">
        <v>132</v>
      </c>
      <c r="B147" s="93" t="s">
        <v>117</v>
      </c>
      <c r="C147" s="87">
        <v>74.003</v>
      </c>
      <c r="D147" s="88">
        <v>0</v>
      </c>
      <c r="E147" s="89">
        <v>12</v>
      </c>
      <c r="F147" s="90">
        <f t="shared" si="134"/>
        <v>0.16215558828696133</v>
      </c>
      <c r="G147" s="98"/>
      <c r="H147" s="108"/>
      <c r="I147" s="91"/>
      <c r="J147" s="91"/>
      <c r="K147" s="91"/>
      <c r="L147" s="91"/>
      <c r="M147" s="91"/>
      <c r="N147" s="91"/>
      <c r="O147" s="91"/>
      <c r="P147" s="90"/>
      <c r="Q147" s="89">
        <v>0</v>
      </c>
      <c r="R147" s="90"/>
      <c r="S147" s="98"/>
      <c r="T147" s="90"/>
      <c r="U147" s="246"/>
      <c r="V147" s="91"/>
      <c r="W147" s="91"/>
    </row>
    <row r="148" spans="1:24" s="166" customFormat="1" ht="18.75" x14ac:dyDescent="0.3">
      <c r="A148" s="153">
        <v>133</v>
      </c>
      <c r="B148" s="154" t="s">
        <v>118</v>
      </c>
      <c r="C148" s="155">
        <f>SUM(C149:C153)</f>
        <v>310.35099999999994</v>
      </c>
      <c r="D148" s="175">
        <f t="shared" ref="D148:E148" si="225">SUM(D149:D153)</f>
        <v>933</v>
      </c>
      <c r="E148" s="175">
        <f t="shared" si="225"/>
        <v>413</v>
      </c>
      <c r="F148" s="158">
        <f t="shared" ref="F148" si="226">SUM(F149:F153)</f>
        <v>7.5433752274938755</v>
      </c>
      <c r="G148" s="175">
        <f t="shared" ref="G148" si="227">SUM(G149:G153)</f>
        <v>14</v>
      </c>
      <c r="H148" s="176">
        <f t="shared" ref="H148:H206" si="228">G148/D148*100</f>
        <v>1.5005359056806002</v>
      </c>
      <c r="I148" s="175">
        <f t="shared" ref="I148" si="229">SUM(I149:I153)</f>
        <v>1</v>
      </c>
      <c r="J148" s="175">
        <f t="shared" ref="J148" si="230">SUM(J149:J153)</f>
        <v>0</v>
      </c>
      <c r="K148" s="175">
        <f t="shared" ref="K148" si="231">SUM(K149:K153)</f>
        <v>7</v>
      </c>
      <c r="L148" s="175">
        <f t="shared" ref="L148" si="232">SUM(L149:L153)</f>
        <v>10</v>
      </c>
      <c r="M148" s="175">
        <f t="shared" ref="M148" si="233">SUM(M149:M153)</f>
        <v>1</v>
      </c>
      <c r="N148" s="175">
        <f t="shared" ref="N148" si="234">SUM(N149:N153)</f>
        <v>3</v>
      </c>
      <c r="O148" s="175">
        <f t="shared" ref="O148:W148" si="235">SUM(O149:O153)</f>
        <v>6</v>
      </c>
      <c r="P148" s="160">
        <f t="shared" ref="P148:P206" si="236">L148/G148*100</f>
        <v>71.428571428571431</v>
      </c>
      <c r="Q148" s="175">
        <f t="shared" si="235"/>
        <v>14</v>
      </c>
      <c r="R148" s="160">
        <f t="shared" si="221"/>
        <v>3.3898305084745761</v>
      </c>
      <c r="S148" s="175">
        <f t="shared" si="235"/>
        <v>14</v>
      </c>
      <c r="T148" s="160">
        <f t="shared" si="222"/>
        <v>3.3898305084745761</v>
      </c>
      <c r="U148" s="175">
        <f t="shared" si="235"/>
        <v>0</v>
      </c>
      <c r="V148" s="175">
        <f t="shared" si="235"/>
        <v>1</v>
      </c>
      <c r="W148" s="175">
        <f t="shared" si="235"/>
        <v>8</v>
      </c>
    </row>
    <row r="149" spans="1:24" s="42" customFormat="1" ht="18.75" x14ac:dyDescent="0.3">
      <c r="A149" s="185">
        <v>134</v>
      </c>
      <c r="B149" s="36" t="s">
        <v>255</v>
      </c>
      <c r="C149" s="37">
        <v>112.574</v>
      </c>
      <c r="D149" s="38">
        <v>635</v>
      </c>
      <c r="E149" s="39">
        <v>131</v>
      </c>
      <c r="F149" s="40">
        <f t="shared" si="134"/>
        <v>1.1636790022562937</v>
      </c>
      <c r="G149" s="30"/>
      <c r="H149" s="184"/>
      <c r="I149" s="41">
        <v>0</v>
      </c>
      <c r="J149" s="41">
        <v>0</v>
      </c>
      <c r="K149" s="41">
        <v>0</v>
      </c>
      <c r="L149" s="30"/>
      <c r="M149" s="41"/>
      <c r="N149" s="41"/>
      <c r="O149" s="41"/>
      <c r="P149" s="40"/>
      <c r="Q149" s="39"/>
      <c r="R149" s="40"/>
      <c r="S149" s="41"/>
      <c r="T149" s="40"/>
      <c r="U149" s="41"/>
      <c r="V149" s="41"/>
      <c r="W149" s="41"/>
    </row>
    <row r="150" spans="1:24" s="48" customFormat="1" ht="18.75" x14ac:dyDescent="0.3">
      <c r="A150" s="71">
        <v>135</v>
      </c>
      <c r="B150" s="49" t="s">
        <v>120</v>
      </c>
      <c r="C150" s="50">
        <v>145.70099999999999</v>
      </c>
      <c r="D150" s="51">
        <v>168</v>
      </c>
      <c r="E150" s="52">
        <v>181</v>
      </c>
      <c r="F150" s="53">
        <f t="shared" si="134"/>
        <v>1.2422701285509365</v>
      </c>
      <c r="G150" s="97">
        <v>8</v>
      </c>
      <c r="H150" s="183">
        <f t="shared" si="228"/>
        <v>4.7619047619047619</v>
      </c>
      <c r="I150" s="54">
        <v>1</v>
      </c>
      <c r="J150" s="54">
        <v>0</v>
      </c>
      <c r="K150" s="54">
        <v>7</v>
      </c>
      <c r="L150" s="97">
        <f>M150+N150+O150</f>
        <v>5</v>
      </c>
      <c r="M150" s="54">
        <v>1</v>
      </c>
      <c r="N150" s="54">
        <v>0</v>
      </c>
      <c r="O150" s="54">
        <v>4</v>
      </c>
      <c r="P150" s="53">
        <f t="shared" si="236"/>
        <v>62.5</v>
      </c>
      <c r="Q150" s="52">
        <f t="shared" si="220"/>
        <v>9</v>
      </c>
      <c r="R150" s="53">
        <f t="shared" si="221"/>
        <v>4.972375690607735</v>
      </c>
      <c r="S150" s="97">
        <v>9</v>
      </c>
      <c r="T150" s="53">
        <f t="shared" si="222"/>
        <v>4.972375690607735</v>
      </c>
      <c r="U150" s="55">
        <v>0</v>
      </c>
      <c r="V150" s="55">
        <f>S150-U150-W150</f>
        <v>1</v>
      </c>
      <c r="W150" s="54">
        <f>ROUNDUP(Q150*80/100,0)</f>
        <v>8</v>
      </c>
      <c r="X150" s="47"/>
    </row>
    <row r="151" spans="1:24" s="46" customFormat="1" ht="18.75" x14ac:dyDescent="0.3">
      <c r="A151" s="92">
        <v>136</v>
      </c>
      <c r="B151" s="86" t="s">
        <v>291</v>
      </c>
      <c r="C151" s="87">
        <v>6.5309999999999997</v>
      </c>
      <c r="D151" s="88">
        <v>60</v>
      </c>
      <c r="E151" s="89">
        <v>0</v>
      </c>
      <c r="F151" s="90">
        <f t="shared" si="134"/>
        <v>0</v>
      </c>
      <c r="G151" s="98">
        <v>2</v>
      </c>
      <c r="H151" s="108">
        <f t="shared" si="228"/>
        <v>3.3333333333333335</v>
      </c>
      <c r="I151" s="91"/>
      <c r="J151" s="91"/>
      <c r="K151" s="91"/>
      <c r="L151" s="91">
        <f t="shared" ref="L151:L153" si="237">M151+N151+O151</f>
        <v>2</v>
      </c>
      <c r="M151" s="91">
        <v>0</v>
      </c>
      <c r="N151" s="91">
        <v>1</v>
      </c>
      <c r="O151" s="91">
        <v>1</v>
      </c>
      <c r="P151" s="90">
        <f t="shared" si="236"/>
        <v>100</v>
      </c>
      <c r="Q151" s="89">
        <v>0</v>
      </c>
      <c r="R151" s="90"/>
      <c r="S151" s="98"/>
      <c r="T151" s="90"/>
      <c r="U151" s="246"/>
      <c r="V151" s="91"/>
      <c r="W151" s="91"/>
    </row>
    <row r="152" spans="1:24" s="46" customFormat="1" ht="18.75" x14ac:dyDescent="0.3">
      <c r="A152" s="92">
        <v>137</v>
      </c>
      <c r="B152" s="86" t="s">
        <v>121</v>
      </c>
      <c r="C152" s="87">
        <v>14.055999999999999</v>
      </c>
      <c r="D152" s="88">
        <v>5</v>
      </c>
      <c r="E152" s="89">
        <v>49</v>
      </c>
      <c r="F152" s="90">
        <f t="shared" si="134"/>
        <v>3.4860557768924303</v>
      </c>
      <c r="G152" s="98">
        <v>0</v>
      </c>
      <c r="H152" s="108"/>
      <c r="I152" s="91"/>
      <c r="J152" s="91"/>
      <c r="K152" s="91"/>
      <c r="L152" s="91"/>
      <c r="M152" s="91"/>
      <c r="N152" s="91"/>
      <c r="O152" s="91"/>
      <c r="P152" s="90"/>
      <c r="Q152" s="89">
        <f t="shared" si="220"/>
        <v>3</v>
      </c>
      <c r="R152" s="90">
        <f t="shared" si="221"/>
        <v>6.1224489795918364</v>
      </c>
      <c r="S152" s="98">
        <v>3</v>
      </c>
      <c r="T152" s="90">
        <f t="shared" si="222"/>
        <v>6.1224489795918364</v>
      </c>
      <c r="U152" s="246"/>
      <c r="V152" s="91"/>
      <c r="W152" s="91"/>
    </row>
    <row r="153" spans="1:24" s="46" customFormat="1" ht="18.75" x14ac:dyDescent="0.3">
      <c r="A153" s="182">
        <v>138</v>
      </c>
      <c r="B153" s="86" t="s">
        <v>122</v>
      </c>
      <c r="C153" s="87">
        <v>31.489000000000001</v>
      </c>
      <c r="D153" s="88">
        <v>65</v>
      </c>
      <c r="E153" s="89">
        <v>52</v>
      </c>
      <c r="F153" s="90">
        <f t="shared" si="134"/>
        <v>1.6513703197942138</v>
      </c>
      <c r="G153" s="98">
        <v>4</v>
      </c>
      <c r="H153" s="108">
        <f t="shared" si="228"/>
        <v>6.1538461538461542</v>
      </c>
      <c r="I153" s="91"/>
      <c r="J153" s="91"/>
      <c r="K153" s="91"/>
      <c r="L153" s="91">
        <f t="shared" si="237"/>
        <v>3</v>
      </c>
      <c r="M153" s="91">
        <v>0</v>
      </c>
      <c r="N153" s="91">
        <v>2</v>
      </c>
      <c r="O153" s="91">
        <v>1</v>
      </c>
      <c r="P153" s="90">
        <f t="shared" si="236"/>
        <v>75</v>
      </c>
      <c r="Q153" s="89">
        <f t="shared" si="220"/>
        <v>2</v>
      </c>
      <c r="R153" s="90">
        <f t="shared" si="221"/>
        <v>3.8461538461538463</v>
      </c>
      <c r="S153" s="98">
        <v>2</v>
      </c>
      <c r="T153" s="90">
        <f t="shared" si="222"/>
        <v>3.8461538461538463</v>
      </c>
      <c r="U153" s="246"/>
      <c r="V153" s="91"/>
      <c r="W153" s="91"/>
    </row>
    <row r="154" spans="1:24" s="166" customFormat="1" ht="18.75" x14ac:dyDescent="0.3">
      <c r="A154" s="167">
        <v>139</v>
      </c>
      <c r="B154" s="154" t="s">
        <v>124</v>
      </c>
      <c r="C154" s="155">
        <f>SUM(C155:C157)</f>
        <v>254.27600000000001</v>
      </c>
      <c r="D154" s="175">
        <f t="shared" ref="D154:E154" si="238">SUM(D155:D157)</f>
        <v>505</v>
      </c>
      <c r="E154" s="175">
        <f t="shared" si="238"/>
        <v>632</v>
      </c>
      <c r="F154" s="158">
        <f t="shared" ref="F154" si="239">SUM(F155:F157)</f>
        <v>8.227002824586755</v>
      </c>
      <c r="G154" s="175">
        <f t="shared" ref="G154" si="240">SUM(G155:G157)</f>
        <v>32</v>
      </c>
      <c r="H154" s="176">
        <f t="shared" si="228"/>
        <v>6.3366336633663369</v>
      </c>
      <c r="I154" s="175">
        <f t="shared" ref="I154" si="241">SUM(I155:I157)</f>
        <v>0</v>
      </c>
      <c r="J154" s="175">
        <f t="shared" ref="J154" si="242">SUM(J155:J157)</f>
        <v>0</v>
      </c>
      <c r="K154" s="175">
        <f t="shared" ref="K154" si="243">SUM(K155:K157)</f>
        <v>2</v>
      </c>
      <c r="L154" s="175">
        <f t="shared" ref="L154" si="244">SUM(L155:L157)</f>
        <v>22</v>
      </c>
      <c r="M154" s="175">
        <f t="shared" ref="M154" si="245">SUM(M155:M157)</f>
        <v>1</v>
      </c>
      <c r="N154" s="175">
        <f t="shared" ref="N154" si="246">SUM(N155:N157)</f>
        <v>14</v>
      </c>
      <c r="O154" s="175">
        <f t="shared" ref="O154:W154" si="247">SUM(O155:O157)</f>
        <v>7</v>
      </c>
      <c r="P154" s="160">
        <f t="shared" si="236"/>
        <v>68.75</v>
      </c>
      <c r="Q154" s="175">
        <f t="shared" si="247"/>
        <v>42</v>
      </c>
      <c r="R154" s="160">
        <f t="shared" si="221"/>
        <v>6.6455696202531636</v>
      </c>
      <c r="S154" s="175">
        <f t="shared" si="247"/>
        <v>42</v>
      </c>
      <c r="T154" s="160">
        <f t="shared" si="222"/>
        <v>6.6455696202531636</v>
      </c>
      <c r="U154" s="175">
        <f t="shared" si="247"/>
        <v>0</v>
      </c>
      <c r="V154" s="175">
        <f t="shared" si="247"/>
        <v>1</v>
      </c>
      <c r="W154" s="175">
        <f t="shared" si="247"/>
        <v>7</v>
      </c>
    </row>
    <row r="155" spans="1:24" s="48" customFormat="1" ht="18.75" x14ac:dyDescent="0.3">
      <c r="A155" s="71">
        <v>140</v>
      </c>
      <c r="B155" s="49" t="s">
        <v>177</v>
      </c>
      <c r="C155" s="50">
        <v>135.90299999999999</v>
      </c>
      <c r="D155" s="51">
        <v>96</v>
      </c>
      <c r="E155" s="52">
        <v>168</v>
      </c>
      <c r="F155" s="53">
        <f t="shared" si="134"/>
        <v>1.2361758018586786</v>
      </c>
      <c r="G155" s="97">
        <v>2</v>
      </c>
      <c r="H155" s="183">
        <f t="shared" si="228"/>
        <v>2.083333333333333</v>
      </c>
      <c r="I155" s="54">
        <v>0</v>
      </c>
      <c r="J155" s="54">
        <v>0</v>
      </c>
      <c r="K155" s="54">
        <v>2</v>
      </c>
      <c r="L155" s="97">
        <f>M155+N155+O155</f>
        <v>1</v>
      </c>
      <c r="M155" s="54">
        <v>0</v>
      </c>
      <c r="N155" s="54">
        <v>0</v>
      </c>
      <c r="O155" s="54">
        <v>1</v>
      </c>
      <c r="P155" s="53">
        <f t="shared" si="236"/>
        <v>50</v>
      </c>
      <c r="Q155" s="52">
        <f t="shared" si="220"/>
        <v>8</v>
      </c>
      <c r="R155" s="53">
        <f t="shared" si="221"/>
        <v>4.7619047619047619</v>
      </c>
      <c r="S155" s="97">
        <v>8</v>
      </c>
      <c r="T155" s="53">
        <f t="shared" si="222"/>
        <v>4.7619047619047619</v>
      </c>
      <c r="U155" s="55">
        <v>0</v>
      </c>
      <c r="V155" s="55">
        <f>S155-U155-W155</f>
        <v>1</v>
      </c>
      <c r="W155" s="54">
        <f>ROUNDUP(Q155*80/100,0)</f>
        <v>7</v>
      </c>
      <c r="X155" s="47"/>
    </row>
    <row r="156" spans="1:24" s="46" customFormat="1" ht="18.75" x14ac:dyDescent="0.3">
      <c r="A156" s="92">
        <v>141</v>
      </c>
      <c r="B156" s="93" t="s">
        <v>125</v>
      </c>
      <c r="C156" s="87">
        <v>43.253</v>
      </c>
      <c r="D156" s="88">
        <v>30</v>
      </c>
      <c r="E156" s="89">
        <v>83</v>
      </c>
      <c r="F156" s="90">
        <f t="shared" si="134"/>
        <v>1.9189420387025178</v>
      </c>
      <c r="G156" s="98">
        <v>0</v>
      </c>
      <c r="H156" s="108"/>
      <c r="I156" s="91"/>
      <c r="J156" s="91"/>
      <c r="K156" s="91"/>
      <c r="L156" s="91"/>
      <c r="M156" s="91"/>
      <c r="N156" s="91"/>
      <c r="O156" s="91"/>
      <c r="P156" s="90"/>
      <c r="Q156" s="89">
        <f t="shared" si="220"/>
        <v>4</v>
      </c>
      <c r="R156" s="90">
        <f t="shared" si="221"/>
        <v>4.8192771084337354</v>
      </c>
      <c r="S156" s="98">
        <v>4</v>
      </c>
      <c r="T156" s="90">
        <f t="shared" si="222"/>
        <v>4.8192771084337354</v>
      </c>
      <c r="U156" s="246"/>
      <c r="V156" s="91"/>
      <c r="W156" s="91"/>
    </row>
    <row r="157" spans="1:24" s="46" customFormat="1" ht="18.75" x14ac:dyDescent="0.3">
      <c r="A157" s="182">
        <v>142</v>
      </c>
      <c r="B157" s="93" t="s">
        <v>126</v>
      </c>
      <c r="C157" s="87">
        <v>75.12</v>
      </c>
      <c r="D157" s="88">
        <v>379</v>
      </c>
      <c r="E157" s="89">
        <v>381</v>
      </c>
      <c r="F157" s="90">
        <f t="shared" si="134"/>
        <v>5.0718849840255587</v>
      </c>
      <c r="G157" s="98">
        <v>30</v>
      </c>
      <c r="H157" s="108">
        <f t="shared" si="228"/>
        <v>7.9155672823219003</v>
      </c>
      <c r="I157" s="91"/>
      <c r="J157" s="91"/>
      <c r="K157" s="91"/>
      <c r="L157" s="91">
        <f t="shared" ref="L157" si="248">M157+N157+O157</f>
        <v>21</v>
      </c>
      <c r="M157" s="91">
        <v>1</v>
      </c>
      <c r="N157" s="91">
        <v>14</v>
      </c>
      <c r="O157" s="91">
        <v>6</v>
      </c>
      <c r="P157" s="90">
        <f t="shared" si="236"/>
        <v>70</v>
      </c>
      <c r="Q157" s="89">
        <f t="shared" si="220"/>
        <v>30</v>
      </c>
      <c r="R157" s="90">
        <f t="shared" si="221"/>
        <v>7.8740157480314963</v>
      </c>
      <c r="S157" s="98">
        <v>30</v>
      </c>
      <c r="T157" s="90">
        <f t="shared" si="222"/>
        <v>7.8740157480314963</v>
      </c>
      <c r="U157" s="246"/>
      <c r="V157" s="91"/>
      <c r="W157" s="91"/>
    </row>
    <row r="158" spans="1:24" s="166" customFormat="1" ht="18.75" x14ac:dyDescent="0.3">
      <c r="A158" s="167">
        <v>143</v>
      </c>
      <c r="B158" s="154" t="s">
        <v>127</v>
      </c>
      <c r="C158" s="155">
        <f>SUM(C159:C161)</f>
        <v>243.56200000000001</v>
      </c>
      <c r="D158" s="175">
        <f t="shared" ref="D158:E158" si="249">SUM(D159:D161)</f>
        <v>24</v>
      </c>
      <c r="E158" s="175">
        <f t="shared" si="249"/>
        <v>177</v>
      </c>
      <c r="F158" s="158">
        <f t="shared" ref="F158" si="250">SUM(F159:F161)</f>
        <v>1.0857963119732046</v>
      </c>
      <c r="G158" s="175">
        <f t="shared" ref="G158" si="251">SUM(G159:G161)</f>
        <v>0</v>
      </c>
      <c r="H158" s="176">
        <f t="shared" si="228"/>
        <v>0</v>
      </c>
      <c r="I158" s="175">
        <f t="shared" ref="I158" si="252">SUM(I159:I161)</f>
        <v>0</v>
      </c>
      <c r="J158" s="175">
        <f t="shared" ref="J158" si="253">SUM(J159:J161)</f>
        <v>0</v>
      </c>
      <c r="K158" s="175">
        <f t="shared" ref="K158" si="254">SUM(K159:K161)</f>
        <v>0</v>
      </c>
      <c r="L158" s="175">
        <f t="shared" ref="L158" si="255">SUM(L159:L161)</f>
        <v>0</v>
      </c>
      <c r="M158" s="175">
        <f t="shared" ref="M158" si="256">SUM(M159:M161)</f>
        <v>0</v>
      </c>
      <c r="N158" s="175">
        <f t="shared" ref="N158:W158" si="257">SUM(N159:N161)</f>
        <v>0</v>
      </c>
      <c r="O158" s="175">
        <f t="shared" si="257"/>
        <v>0</v>
      </c>
      <c r="P158" s="160">
        <v>0</v>
      </c>
      <c r="Q158" s="175">
        <f t="shared" si="257"/>
        <v>8</v>
      </c>
      <c r="R158" s="160">
        <v>0</v>
      </c>
      <c r="S158" s="175">
        <f t="shared" si="257"/>
        <v>8</v>
      </c>
      <c r="T158" s="160">
        <f t="shared" si="222"/>
        <v>4.5197740112994351</v>
      </c>
      <c r="U158" s="175">
        <f t="shared" si="257"/>
        <v>0</v>
      </c>
      <c r="V158" s="175">
        <f t="shared" si="257"/>
        <v>1</v>
      </c>
      <c r="W158" s="175">
        <f t="shared" si="257"/>
        <v>7</v>
      </c>
    </row>
    <row r="159" spans="1:24" s="48" customFormat="1" ht="18.75" x14ac:dyDescent="0.3">
      <c r="A159" s="71">
        <v>144</v>
      </c>
      <c r="B159" s="49" t="s">
        <v>128</v>
      </c>
      <c r="C159" s="50">
        <v>163.01400000000001</v>
      </c>
      <c r="D159" s="51">
        <v>24</v>
      </c>
      <c r="E159" s="58">
        <v>177</v>
      </c>
      <c r="F159" s="53">
        <f t="shared" ref="F159:F222" si="258">E159/C159</f>
        <v>1.0857963119732046</v>
      </c>
      <c r="G159" s="97">
        <v>0</v>
      </c>
      <c r="H159" s="183">
        <f t="shared" si="228"/>
        <v>0</v>
      </c>
      <c r="I159" s="54">
        <v>0</v>
      </c>
      <c r="J159" s="54">
        <v>0</v>
      </c>
      <c r="K159" s="54">
        <v>0</v>
      </c>
      <c r="L159" s="97">
        <f>M159+N159+O159</f>
        <v>0</v>
      </c>
      <c r="M159" s="54">
        <v>0</v>
      </c>
      <c r="N159" s="54">
        <v>0</v>
      </c>
      <c r="O159" s="54">
        <v>0</v>
      </c>
      <c r="P159" s="53">
        <v>0</v>
      </c>
      <c r="Q159" s="52">
        <f t="shared" si="220"/>
        <v>8</v>
      </c>
      <c r="R159" s="53">
        <f t="shared" si="221"/>
        <v>4.5197740112994351</v>
      </c>
      <c r="S159" s="97">
        <v>8</v>
      </c>
      <c r="T159" s="53">
        <f t="shared" si="222"/>
        <v>4.5197740112994351</v>
      </c>
      <c r="U159" s="55">
        <v>0</v>
      </c>
      <c r="V159" s="55">
        <f>S159-U159-W159</f>
        <v>1</v>
      </c>
      <c r="W159" s="54">
        <f>ROUNDUP(Q159*80/100,0)</f>
        <v>7</v>
      </c>
      <c r="X159" s="47"/>
    </row>
    <row r="160" spans="1:24" s="46" customFormat="1" ht="18.75" x14ac:dyDescent="0.3">
      <c r="A160" s="92">
        <v>145</v>
      </c>
      <c r="B160" s="93" t="s">
        <v>129</v>
      </c>
      <c r="C160" s="87">
        <v>51.948</v>
      </c>
      <c r="D160" s="88">
        <v>0</v>
      </c>
      <c r="E160" s="102">
        <v>0</v>
      </c>
      <c r="F160" s="90">
        <f t="shared" si="258"/>
        <v>0</v>
      </c>
      <c r="G160" s="98"/>
      <c r="H160" s="108"/>
      <c r="I160" s="91"/>
      <c r="J160" s="91"/>
      <c r="K160" s="91"/>
      <c r="L160" s="91"/>
      <c r="M160" s="91"/>
      <c r="N160" s="91"/>
      <c r="O160" s="91"/>
      <c r="P160" s="90"/>
      <c r="Q160" s="89"/>
      <c r="R160" s="90"/>
      <c r="S160" s="98"/>
      <c r="T160" s="90"/>
      <c r="U160" s="246"/>
      <c r="V160" s="91"/>
      <c r="W160" s="91"/>
    </row>
    <row r="161" spans="1:24" s="46" customFormat="1" ht="18.75" x14ac:dyDescent="0.3">
      <c r="A161" s="182">
        <v>146</v>
      </c>
      <c r="B161" s="93" t="s">
        <v>292</v>
      </c>
      <c r="C161" s="87">
        <v>28.6</v>
      </c>
      <c r="D161" s="88">
        <v>0</v>
      </c>
      <c r="E161" s="102">
        <v>0</v>
      </c>
      <c r="F161" s="90">
        <f t="shared" si="258"/>
        <v>0</v>
      </c>
      <c r="G161" s="98"/>
      <c r="H161" s="108"/>
      <c r="I161" s="91"/>
      <c r="J161" s="91"/>
      <c r="K161" s="91"/>
      <c r="L161" s="91"/>
      <c r="M161" s="91"/>
      <c r="N161" s="91"/>
      <c r="O161" s="91"/>
      <c r="P161" s="90"/>
      <c r="Q161" s="89"/>
      <c r="R161" s="90"/>
      <c r="S161" s="98"/>
      <c r="T161" s="90"/>
      <c r="U161" s="246"/>
      <c r="V161" s="91"/>
      <c r="W161" s="91"/>
    </row>
    <row r="162" spans="1:24" s="166" customFormat="1" ht="18.75" x14ac:dyDescent="0.3">
      <c r="A162" s="167">
        <v>147</v>
      </c>
      <c r="B162" s="154" t="s">
        <v>131</v>
      </c>
      <c r="C162" s="155">
        <f>SUM(C163:C166)</f>
        <v>288.55200000000002</v>
      </c>
      <c r="D162" s="175">
        <f t="shared" ref="D162" si="259">SUM(D163:D166)</f>
        <v>87</v>
      </c>
      <c r="E162" s="175">
        <f>E163+E166</f>
        <v>245</v>
      </c>
      <c r="F162" s="158">
        <f t="shared" ref="F162" si="260">SUM(F163:F166)</f>
        <v>1.236973907423863</v>
      </c>
      <c r="G162" s="175">
        <f t="shared" ref="G162" si="261">SUM(G163:G166)</f>
        <v>2</v>
      </c>
      <c r="H162" s="176">
        <f t="shared" si="228"/>
        <v>2.2988505747126435</v>
      </c>
      <c r="I162" s="175">
        <f t="shared" ref="I162" si="262">SUM(I163:I166)</f>
        <v>0</v>
      </c>
      <c r="J162" s="175">
        <f t="shared" ref="J162" si="263">SUM(J163:J166)</f>
        <v>0</v>
      </c>
      <c r="K162" s="175">
        <f t="shared" ref="K162" si="264">SUM(K163:K166)</f>
        <v>2</v>
      </c>
      <c r="L162" s="175">
        <f t="shared" ref="L162" si="265">SUM(L163:L166)</f>
        <v>2</v>
      </c>
      <c r="M162" s="175">
        <f t="shared" ref="M162" si="266">SUM(M163:M166)</f>
        <v>0</v>
      </c>
      <c r="N162" s="175">
        <f t="shared" ref="N162" si="267">SUM(N163:N166)</f>
        <v>0</v>
      </c>
      <c r="O162" s="175">
        <f t="shared" ref="O162:W162" si="268">SUM(O163:O166)</f>
        <v>2</v>
      </c>
      <c r="P162" s="160">
        <f t="shared" si="236"/>
        <v>100</v>
      </c>
      <c r="Q162" s="175">
        <f>Q163+Q166</f>
        <v>12</v>
      </c>
      <c r="R162" s="160">
        <f t="shared" si="221"/>
        <v>4.8979591836734695</v>
      </c>
      <c r="S162" s="175">
        <f>S163+S166</f>
        <v>12</v>
      </c>
      <c r="T162" s="160">
        <f t="shared" si="222"/>
        <v>4.8979591836734695</v>
      </c>
      <c r="U162" s="175">
        <f t="shared" si="268"/>
        <v>0</v>
      </c>
      <c r="V162" s="175">
        <f t="shared" si="268"/>
        <v>2</v>
      </c>
      <c r="W162" s="175">
        <f t="shared" si="268"/>
        <v>10</v>
      </c>
    </row>
    <row r="163" spans="1:24" s="48" customFormat="1" ht="18.75" x14ac:dyDescent="0.3">
      <c r="A163" s="71">
        <v>148</v>
      </c>
      <c r="B163" s="49" t="s">
        <v>320</v>
      </c>
      <c r="C163" s="50"/>
      <c r="D163" s="51">
        <v>87</v>
      </c>
      <c r="E163" s="52">
        <f>E164+E165</f>
        <v>245</v>
      </c>
      <c r="F163" s="53"/>
      <c r="G163" s="97">
        <v>2</v>
      </c>
      <c r="H163" s="183">
        <f t="shared" si="228"/>
        <v>2.2988505747126435</v>
      </c>
      <c r="I163" s="54">
        <v>0</v>
      </c>
      <c r="J163" s="54">
        <v>0</v>
      </c>
      <c r="K163" s="54">
        <v>2</v>
      </c>
      <c r="L163" s="97">
        <f>M163+N163+O163</f>
        <v>2</v>
      </c>
      <c r="M163" s="54">
        <v>0</v>
      </c>
      <c r="N163" s="54">
        <v>0</v>
      </c>
      <c r="O163" s="54">
        <v>2</v>
      </c>
      <c r="P163" s="53">
        <f t="shared" si="236"/>
        <v>100</v>
      </c>
      <c r="Q163" s="52">
        <f>Q164+Q165</f>
        <v>12</v>
      </c>
      <c r="R163" s="53"/>
      <c r="S163" s="52">
        <f>S164+S165</f>
        <v>12</v>
      </c>
      <c r="T163" s="53"/>
      <c r="U163" s="55"/>
      <c r="V163" s="55"/>
      <c r="W163" s="54"/>
      <c r="X163" s="47"/>
    </row>
    <row r="164" spans="1:24" s="48" customFormat="1" ht="18.75" x14ac:dyDescent="0.3">
      <c r="A164" s="75">
        <v>149</v>
      </c>
      <c r="B164" s="49" t="s">
        <v>256</v>
      </c>
      <c r="C164" s="50">
        <v>3.488</v>
      </c>
      <c r="D164" s="51"/>
      <c r="E164" s="52">
        <v>0</v>
      </c>
      <c r="F164" s="53">
        <f t="shared" si="258"/>
        <v>0</v>
      </c>
      <c r="G164" s="97"/>
      <c r="H164" s="177"/>
      <c r="I164" s="54"/>
      <c r="J164" s="54"/>
      <c r="K164" s="54"/>
      <c r="L164" s="97"/>
      <c r="M164" s="54"/>
      <c r="N164" s="54"/>
      <c r="O164" s="54"/>
      <c r="P164" s="53"/>
      <c r="Q164" s="52"/>
      <c r="R164" s="53"/>
      <c r="S164" s="97"/>
      <c r="T164" s="53"/>
      <c r="U164" s="55"/>
      <c r="V164" s="55"/>
      <c r="W164" s="54"/>
      <c r="X164" s="47"/>
    </row>
    <row r="165" spans="1:24" s="48" customFormat="1" ht="18.75" x14ac:dyDescent="0.3">
      <c r="A165" s="180">
        <v>150</v>
      </c>
      <c r="B165" s="49" t="s">
        <v>257</v>
      </c>
      <c r="C165" s="50">
        <v>198.06399999999999</v>
      </c>
      <c r="D165" s="51"/>
      <c r="E165" s="52">
        <v>245</v>
      </c>
      <c r="F165" s="53">
        <f t="shared" si="258"/>
        <v>1.236973907423863</v>
      </c>
      <c r="G165" s="97"/>
      <c r="H165" s="177"/>
      <c r="I165" s="54"/>
      <c r="J165" s="54"/>
      <c r="K165" s="54"/>
      <c r="L165" s="97"/>
      <c r="M165" s="54"/>
      <c r="N165" s="54"/>
      <c r="O165" s="54"/>
      <c r="P165" s="53"/>
      <c r="Q165" s="52">
        <f t="shared" si="220"/>
        <v>12</v>
      </c>
      <c r="R165" s="53">
        <f t="shared" si="221"/>
        <v>4.8979591836734695</v>
      </c>
      <c r="S165" s="97">
        <v>12</v>
      </c>
      <c r="T165" s="53">
        <f t="shared" si="222"/>
        <v>4.8979591836734695</v>
      </c>
      <c r="U165" s="55">
        <v>0</v>
      </c>
      <c r="V165" s="55">
        <f t="shared" ref="V165" si="269">S165-U165-W165</f>
        <v>2</v>
      </c>
      <c r="W165" s="54">
        <f t="shared" ref="W165" si="270">ROUNDUP(Q165*80/100,0)</f>
        <v>10</v>
      </c>
      <c r="X165" s="47"/>
    </row>
    <row r="166" spans="1:24" s="46" customFormat="1" ht="18.75" x14ac:dyDescent="0.3">
      <c r="A166" s="92">
        <v>151</v>
      </c>
      <c r="B166" s="93" t="s">
        <v>133</v>
      </c>
      <c r="C166" s="87">
        <v>87</v>
      </c>
      <c r="D166" s="88">
        <v>0</v>
      </c>
      <c r="E166" s="89">
        <v>0</v>
      </c>
      <c r="F166" s="90">
        <f t="shared" si="258"/>
        <v>0</v>
      </c>
      <c r="G166" s="98"/>
      <c r="H166" s="108"/>
      <c r="I166" s="91"/>
      <c r="J166" s="91"/>
      <c r="K166" s="91"/>
      <c r="L166" s="91"/>
      <c r="M166" s="91"/>
      <c r="N166" s="91"/>
      <c r="O166" s="91"/>
      <c r="P166" s="90"/>
      <c r="Q166" s="89"/>
      <c r="R166" s="90"/>
      <c r="S166" s="98"/>
      <c r="T166" s="90"/>
      <c r="U166" s="246"/>
      <c r="V166" s="91"/>
      <c r="W166" s="91"/>
    </row>
    <row r="167" spans="1:24" s="166" customFormat="1" ht="18.75" x14ac:dyDescent="0.3">
      <c r="A167" s="167">
        <v>152</v>
      </c>
      <c r="B167" s="154" t="s">
        <v>134</v>
      </c>
      <c r="C167" s="155">
        <f>SUM(C168:C169)</f>
        <v>324.68200000000002</v>
      </c>
      <c r="D167" s="175">
        <f t="shared" ref="D167:E167" si="271">SUM(D168:D169)</f>
        <v>84</v>
      </c>
      <c r="E167" s="175">
        <f t="shared" si="271"/>
        <v>306</v>
      </c>
      <c r="F167" s="158">
        <f t="shared" ref="F167" si="272">SUM(F168:F169)</f>
        <v>1.6986699969507237</v>
      </c>
      <c r="G167" s="175">
        <f t="shared" ref="G167" si="273">SUM(G168:G169)</f>
        <v>2</v>
      </c>
      <c r="H167" s="176">
        <f t="shared" si="228"/>
        <v>2.3809523809523809</v>
      </c>
      <c r="I167" s="175">
        <f t="shared" ref="I167" si="274">SUM(I168:I169)</f>
        <v>0</v>
      </c>
      <c r="J167" s="175">
        <f t="shared" ref="J167" si="275">SUM(J168:J169)</f>
        <v>0</v>
      </c>
      <c r="K167" s="175">
        <f t="shared" ref="K167" si="276">SUM(K168:K169)</f>
        <v>2</v>
      </c>
      <c r="L167" s="175">
        <f t="shared" ref="L167" si="277">SUM(L168:L169)</f>
        <v>2</v>
      </c>
      <c r="M167" s="175">
        <f t="shared" ref="M167" si="278">SUM(M168:M169)</f>
        <v>0</v>
      </c>
      <c r="N167" s="175">
        <f t="shared" ref="N167" si="279">SUM(N168:N169)</f>
        <v>0</v>
      </c>
      <c r="O167" s="175">
        <f t="shared" ref="O167:W167" si="280">SUM(O168:O169)</f>
        <v>2</v>
      </c>
      <c r="P167" s="160">
        <f t="shared" si="236"/>
        <v>100</v>
      </c>
      <c r="Q167" s="175">
        <f t="shared" si="280"/>
        <v>13</v>
      </c>
      <c r="R167" s="160">
        <f t="shared" si="221"/>
        <v>4.2483660130718954</v>
      </c>
      <c r="S167" s="175">
        <f t="shared" si="280"/>
        <v>13</v>
      </c>
      <c r="T167" s="160">
        <f t="shared" si="222"/>
        <v>4.2483660130718954</v>
      </c>
      <c r="U167" s="175">
        <f t="shared" si="280"/>
        <v>0</v>
      </c>
      <c r="V167" s="175">
        <f t="shared" si="280"/>
        <v>2</v>
      </c>
      <c r="W167" s="175">
        <f t="shared" si="280"/>
        <v>10</v>
      </c>
    </row>
    <row r="168" spans="1:24" s="48" customFormat="1" ht="18.75" x14ac:dyDescent="0.3">
      <c r="A168" s="75">
        <v>153</v>
      </c>
      <c r="B168" s="49" t="s">
        <v>135</v>
      </c>
      <c r="C168" s="50">
        <v>230.815</v>
      </c>
      <c r="D168" s="51">
        <v>84</v>
      </c>
      <c r="E168" s="52">
        <v>247</v>
      </c>
      <c r="F168" s="53">
        <f t="shared" si="258"/>
        <v>1.0701210926499578</v>
      </c>
      <c r="G168" s="97">
        <v>2</v>
      </c>
      <c r="H168" s="183">
        <f t="shared" si="228"/>
        <v>2.3809523809523809</v>
      </c>
      <c r="I168" s="54">
        <v>0</v>
      </c>
      <c r="J168" s="54">
        <v>0</v>
      </c>
      <c r="K168" s="54">
        <v>2</v>
      </c>
      <c r="L168" s="97">
        <f>M168+N168+O168</f>
        <v>2</v>
      </c>
      <c r="M168" s="54">
        <v>0</v>
      </c>
      <c r="N168" s="54">
        <v>0</v>
      </c>
      <c r="O168" s="54">
        <v>2</v>
      </c>
      <c r="P168" s="53">
        <f t="shared" si="236"/>
        <v>100</v>
      </c>
      <c r="Q168" s="52">
        <f t="shared" si="220"/>
        <v>12</v>
      </c>
      <c r="R168" s="53">
        <f t="shared" si="221"/>
        <v>4.8582995951417001</v>
      </c>
      <c r="S168" s="97">
        <v>12</v>
      </c>
      <c r="T168" s="53">
        <f t="shared" si="222"/>
        <v>4.8582995951417001</v>
      </c>
      <c r="U168" s="55">
        <v>0</v>
      </c>
      <c r="V168" s="55">
        <f>S168-U168-W168</f>
        <v>2</v>
      </c>
      <c r="W168" s="54">
        <f>ROUNDUP(Q168*80/100,0)</f>
        <v>10</v>
      </c>
      <c r="X168" s="47"/>
    </row>
    <row r="169" spans="1:24" s="46" customFormat="1" ht="18.75" x14ac:dyDescent="0.3">
      <c r="A169" s="182">
        <v>154</v>
      </c>
      <c r="B169" s="93" t="s">
        <v>136</v>
      </c>
      <c r="C169" s="87">
        <v>93.867000000000004</v>
      </c>
      <c r="D169" s="88">
        <v>0</v>
      </c>
      <c r="E169" s="89">
        <v>59</v>
      </c>
      <c r="F169" s="90">
        <f t="shared" si="258"/>
        <v>0.62854890430076593</v>
      </c>
      <c r="G169" s="98"/>
      <c r="H169" s="108"/>
      <c r="I169" s="91"/>
      <c r="J169" s="91"/>
      <c r="K169" s="91"/>
      <c r="L169" s="91"/>
      <c r="M169" s="91"/>
      <c r="N169" s="91"/>
      <c r="O169" s="91"/>
      <c r="P169" s="90"/>
      <c r="Q169" s="89">
        <f t="shared" si="220"/>
        <v>1</v>
      </c>
      <c r="R169" s="90">
        <f t="shared" si="221"/>
        <v>1.6949152542372881</v>
      </c>
      <c r="S169" s="98">
        <v>1</v>
      </c>
      <c r="T169" s="90">
        <f t="shared" si="222"/>
        <v>1.6949152542372881</v>
      </c>
      <c r="U169" s="246"/>
      <c r="V169" s="91"/>
      <c r="W169" s="91"/>
    </row>
    <row r="170" spans="1:24" s="166" customFormat="1" ht="18.75" x14ac:dyDescent="0.3">
      <c r="A170" s="167">
        <v>155</v>
      </c>
      <c r="B170" s="154" t="s">
        <v>137</v>
      </c>
      <c r="C170" s="155">
        <f>SUM(C171:C183)</f>
        <v>341.34700000000004</v>
      </c>
      <c r="D170" s="175">
        <f t="shared" ref="D170" si="281">SUM(D171:D183)</f>
        <v>2352</v>
      </c>
      <c r="E170" s="175">
        <f>E171+E176+E177+E178+E179+E180+E181+E182+E183</f>
        <v>2183</v>
      </c>
      <c r="F170" s="158">
        <f t="shared" ref="F170" si="282">SUM(F171:F183)</f>
        <v>110.15934005850541</v>
      </c>
      <c r="G170" s="175">
        <f>SUM(G171:G183)</f>
        <v>169</v>
      </c>
      <c r="H170" s="176">
        <f t="shared" si="228"/>
        <v>7.1853741496598635</v>
      </c>
      <c r="I170" s="175">
        <f t="shared" ref="I170" si="283">SUM(I171:I183)</f>
        <v>4</v>
      </c>
      <c r="J170" s="175">
        <f t="shared" ref="J170" si="284">SUM(J171:J183)</f>
        <v>2</v>
      </c>
      <c r="K170" s="175">
        <f t="shared" ref="K170" si="285">SUM(K171:K183)</f>
        <v>21</v>
      </c>
      <c r="L170" s="175">
        <f t="shared" ref="L170" si="286">SUM(L171:L183)</f>
        <v>120</v>
      </c>
      <c r="M170" s="175">
        <f t="shared" ref="M170" si="287">SUM(M171:M183)</f>
        <v>9</v>
      </c>
      <c r="N170" s="175">
        <f t="shared" ref="N170" si="288">SUM(N171:N183)</f>
        <v>63</v>
      </c>
      <c r="O170" s="175">
        <f t="shared" ref="O170:W170" si="289">SUM(O171:O183)</f>
        <v>48</v>
      </c>
      <c r="P170" s="160">
        <f t="shared" si="236"/>
        <v>71.005917159763314</v>
      </c>
      <c r="Q170" s="175">
        <f>Q171+Q176+Q177+Q178+Q179+Q180+Q181+Q182+Q183</f>
        <v>224</v>
      </c>
      <c r="R170" s="160">
        <f t="shared" si="221"/>
        <v>10.261108566193313</v>
      </c>
      <c r="S170" s="175">
        <f>S171+S176+S177+S178+S179+S180+S181+S182+S183</f>
        <v>210</v>
      </c>
      <c r="T170" s="160">
        <f t="shared" si="222"/>
        <v>9.6197892808062306</v>
      </c>
      <c r="U170" s="175">
        <f t="shared" si="289"/>
        <v>5</v>
      </c>
      <c r="V170" s="175">
        <f t="shared" si="289"/>
        <v>4</v>
      </c>
      <c r="W170" s="175">
        <f t="shared" si="289"/>
        <v>38</v>
      </c>
    </row>
    <row r="171" spans="1:24" s="48" customFormat="1" ht="18.75" x14ac:dyDescent="0.3">
      <c r="A171" s="71">
        <v>156</v>
      </c>
      <c r="B171" s="57" t="s">
        <v>321</v>
      </c>
      <c r="C171" s="50"/>
      <c r="D171" s="51">
        <v>395</v>
      </c>
      <c r="E171" s="52">
        <f>E172+E173+E174+E175</f>
        <v>650</v>
      </c>
      <c r="F171" s="53"/>
      <c r="G171" s="97">
        <v>27</v>
      </c>
      <c r="H171" s="183">
        <f t="shared" si="228"/>
        <v>6.8354430379746836</v>
      </c>
      <c r="I171" s="54">
        <v>4</v>
      </c>
      <c r="J171" s="54">
        <v>2</v>
      </c>
      <c r="K171" s="54">
        <v>21</v>
      </c>
      <c r="L171" s="97">
        <f>M171+N171+O171</f>
        <v>18</v>
      </c>
      <c r="M171" s="54">
        <v>4</v>
      </c>
      <c r="N171" s="54">
        <v>1</v>
      </c>
      <c r="O171" s="54">
        <v>13</v>
      </c>
      <c r="P171" s="53">
        <f t="shared" si="236"/>
        <v>66.666666666666657</v>
      </c>
      <c r="Q171" s="52">
        <f>Q172+Q173+Q174+Q175</f>
        <v>47</v>
      </c>
      <c r="R171" s="53"/>
      <c r="S171" s="52">
        <f>S172+S173+S174+S175</f>
        <v>47</v>
      </c>
      <c r="T171" s="53"/>
      <c r="U171" s="55"/>
      <c r="V171" s="55"/>
      <c r="W171" s="54"/>
      <c r="X171" s="47"/>
    </row>
    <row r="172" spans="1:24" s="48" customFormat="1" ht="18.75" x14ac:dyDescent="0.3">
      <c r="A172" s="75">
        <v>157</v>
      </c>
      <c r="B172" s="57" t="s">
        <v>258</v>
      </c>
      <c r="C172" s="50">
        <v>41.747</v>
      </c>
      <c r="D172" s="51"/>
      <c r="E172" s="52">
        <v>192</v>
      </c>
      <c r="F172" s="53">
        <f t="shared" si="258"/>
        <v>4.5991328718231248</v>
      </c>
      <c r="G172" s="97"/>
      <c r="H172" s="177"/>
      <c r="I172" s="54"/>
      <c r="J172" s="54"/>
      <c r="K172" s="54"/>
      <c r="L172" s="97"/>
      <c r="M172" s="54"/>
      <c r="N172" s="54"/>
      <c r="O172" s="54"/>
      <c r="P172" s="53"/>
      <c r="Q172" s="52">
        <f t="shared" si="220"/>
        <v>15</v>
      </c>
      <c r="R172" s="53">
        <f t="shared" si="221"/>
        <v>7.8125</v>
      </c>
      <c r="S172" s="97">
        <v>15</v>
      </c>
      <c r="T172" s="53">
        <f t="shared" si="222"/>
        <v>7.8125</v>
      </c>
      <c r="U172" s="55">
        <f t="shared" ref="U172:U174" si="290">ROUNDDOWN(Q172*15/100,0)</f>
        <v>2</v>
      </c>
      <c r="V172" s="55">
        <f t="shared" ref="V172:V174" si="291">S172-U172-W172</f>
        <v>1</v>
      </c>
      <c r="W172" s="54">
        <f t="shared" ref="W172:W174" si="292">ROUNDUP(Q172*80/100,0)</f>
        <v>12</v>
      </c>
      <c r="X172" s="47"/>
    </row>
    <row r="173" spans="1:24" s="48" customFormat="1" ht="18.75" x14ac:dyDescent="0.3">
      <c r="A173" s="180">
        <v>158</v>
      </c>
      <c r="B173" s="57" t="s">
        <v>259</v>
      </c>
      <c r="C173" s="50">
        <v>18.596</v>
      </c>
      <c r="D173" s="51"/>
      <c r="E173" s="52">
        <v>82</v>
      </c>
      <c r="F173" s="53">
        <f t="shared" si="258"/>
        <v>4.4095504409550443</v>
      </c>
      <c r="G173" s="97"/>
      <c r="H173" s="177"/>
      <c r="I173" s="54"/>
      <c r="J173" s="54"/>
      <c r="K173" s="54"/>
      <c r="L173" s="97"/>
      <c r="M173" s="54"/>
      <c r="N173" s="54"/>
      <c r="O173" s="54"/>
      <c r="P173" s="53"/>
      <c r="Q173" s="52">
        <f t="shared" si="220"/>
        <v>6</v>
      </c>
      <c r="R173" s="53">
        <f t="shared" si="221"/>
        <v>7.3170731707317067</v>
      </c>
      <c r="S173" s="97">
        <v>6</v>
      </c>
      <c r="T173" s="53">
        <f t="shared" si="222"/>
        <v>7.3170731707317067</v>
      </c>
      <c r="U173" s="55">
        <f t="shared" si="290"/>
        <v>0</v>
      </c>
      <c r="V173" s="55">
        <f t="shared" si="291"/>
        <v>1</v>
      </c>
      <c r="W173" s="54">
        <f t="shared" si="292"/>
        <v>5</v>
      </c>
      <c r="X173" s="47"/>
    </row>
    <row r="174" spans="1:24" s="48" customFormat="1" ht="18.75" x14ac:dyDescent="0.3">
      <c r="A174" s="71">
        <v>159</v>
      </c>
      <c r="B174" s="57" t="s">
        <v>260</v>
      </c>
      <c r="C174" s="50">
        <v>101.81100000000001</v>
      </c>
      <c r="D174" s="51"/>
      <c r="E174" s="52">
        <v>376</v>
      </c>
      <c r="F174" s="53">
        <f t="shared" si="258"/>
        <v>3.6931176395477894</v>
      </c>
      <c r="G174" s="97"/>
      <c r="H174" s="177"/>
      <c r="I174" s="54"/>
      <c r="J174" s="54"/>
      <c r="K174" s="54"/>
      <c r="L174" s="97"/>
      <c r="M174" s="54"/>
      <c r="N174" s="54"/>
      <c r="O174" s="54"/>
      <c r="P174" s="53"/>
      <c r="Q174" s="52">
        <f t="shared" si="220"/>
        <v>26</v>
      </c>
      <c r="R174" s="53">
        <f t="shared" si="221"/>
        <v>6.9148936170212769</v>
      </c>
      <c r="S174" s="97">
        <v>26</v>
      </c>
      <c r="T174" s="53">
        <f t="shared" si="222"/>
        <v>6.9148936170212769</v>
      </c>
      <c r="U174" s="55">
        <f t="shared" si="290"/>
        <v>3</v>
      </c>
      <c r="V174" s="55">
        <f t="shared" si="291"/>
        <v>2</v>
      </c>
      <c r="W174" s="54">
        <f t="shared" si="292"/>
        <v>21</v>
      </c>
      <c r="X174" s="47"/>
    </row>
    <row r="175" spans="1:24" s="48" customFormat="1" ht="18.75" x14ac:dyDescent="0.3">
      <c r="A175" s="71">
        <v>160</v>
      </c>
      <c r="B175" s="57" t="s">
        <v>261</v>
      </c>
      <c r="C175" s="50">
        <v>7.2670000000000003</v>
      </c>
      <c r="D175" s="51"/>
      <c r="E175" s="52">
        <v>0</v>
      </c>
      <c r="F175" s="53">
        <f t="shared" si="258"/>
        <v>0</v>
      </c>
      <c r="G175" s="97"/>
      <c r="H175" s="177"/>
      <c r="I175" s="54"/>
      <c r="J175" s="54"/>
      <c r="K175" s="54"/>
      <c r="L175" s="97"/>
      <c r="M175" s="54"/>
      <c r="N175" s="54"/>
      <c r="O175" s="54"/>
      <c r="P175" s="53"/>
      <c r="Q175" s="52"/>
      <c r="R175" s="53"/>
      <c r="S175" s="97"/>
      <c r="T175" s="53"/>
      <c r="U175" s="55"/>
      <c r="V175" s="55"/>
      <c r="W175" s="54"/>
      <c r="X175" s="47"/>
    </row>
    <row r="176" spans="1:24" s="42" customFormat="1" ht="18.75" x14ac:dyDescent="0.3">
      <c r="A176" s="43">
        <v>161</v>
      </c>
      <c r="B176" s="45" t="s">
        <v>138</v>
      </c>
      <c r="C176" s="37">
        <v>35.659999999999997</v>
      </c>
      <c r="D176" s="38">
        <v>715</v>
      </c>
      <c r="E176" s="39">
        <v>291</v>
      </c>
      <c r="F176" s="40">
        <f t="shared" si="258"/>
        <v>8.1604038137969717</v>
      </c>
      <c r="G176" s="30"/>
      <c r="H176" s="184"/>
      <c r="I176" s="41">
        <v>0</v>
      </c>
      <c r="J176" s="41">
        <v>0</v>
      </c>
      <c r="K176" s="41">
        <v>0</v>
      </c>
      <c r="L176" s="30"/>
      <c r="M176" s="41"/>
      <c r="N176" s="41"/>
      <c r="O176" s="41"/>
      <c r="P176" s="40"/>
      <c r="Q176" s="39"/>
      <c r="R176" s="40"/>
      <c r="S176" s="41"/>
      <c r="T176" s="40"/>
      <c r="U176" s="247"/>
      <c r="V176" s="41"/>
      <c r="W176" s="41"/>
    </row>
    <row r="177" spans="1:24" s="46" customFormat="1" ht="18.75" x14ac:dyDescent="0.3">
      <c r="A177" s="182">
        <v>162</v>
      </c>
      <c r="B177" s="86" t="s">
        <v>196</v>
      </c>
      <c r="C177" s="87">
        <v>3.03</v>
      </c>
      <c r="D177" s="88">
        <v>59</v>
      </c>
      <c r="E177" s="89">
        <v>99</v>
      </c>
      <c r="F177" s="90">
        <f t="shared" si="258"/>
        <v>32.673267326732677</v>
      </c>
      <c r="G177" s="98">
        <v>14</v>
      </c>
      <c r="H177" s="108">
        <f t="shared" si="228"/>
        <v>23.728813559322035</v>
      </c>
      <c r="I177" s="91"/>
      <c r="J177" s="91"/>
      <c r="K177" s="91"/>
      <c r="L177" s="91">
        <f t="shared" ref="L177:L183" si="293">M177+N177+O177</f>
        <v>14</v>
      </c>
      <c r="M177" s="91">
        <v>2</v>
      </c>
      <c r="N177" s="91">
        <v>7</v>
      </c>
      <c r="O177" s="91">
        <v>5</v>
      </c>
      <c r="P177" s="90">
        <f t="shared" si="236"/>
        <v>100</v>
      </c>
      <c r="Q177" s="89">
        <f t="shared" si="220"/>
        <v>29</v>
      </c>
      <c r="R177" s="90">
        <f t="shared" si="221"/>
        <v>29.292929292929294</v>
      </c>
      <c r="S177" s="98">
        <v>20</v>
      </c>
      <c r="T177" s="90">
        <f t="shared" si="222"/>
        <v>20.202020202020201</v>
      </c>
      <c r="U177" s="246"/>
      <c r="V177" s="91"/>
      <c r="W177" s="91"/>
    </row>
    <row r="178" spans="1:24" s="46" customFormat="1" ht="18.75" x14ac:dyDescent="0.3">
      <c r="A178" s="92">
        <v>163</v>
      </c>
      <c r="B178" s="86" t="s">
        <v>141</v>
      </c>
      <c r="C178" s="87">
        <v>27.84</v>
      </c>
      <c r="D178" s="88">
        <v>266</v>
      </c>
      <c r="E178" s="89">
        <v>282</v>
      </c>
      <c r="F178" s="90">
        <f t="shared" si="258"/>
        <v>10.129310344827585</v>
      </c>
      <c r="G178" s="98">
        <v>31</v>
      </c>
      <c r="H178" s="108">
        <f t="shared" si="228"/>
        <v>11.654135338345863</v>
      </c>
      <c r="I178" s="91"/>
      <c r="J178" s="91"/>
      <c r="K178" s="91"/>
      <c r="L178" s="91">
        <f t="shared" si="293"/>
        <v>10</v>
      </c>
      <c r="M178" s="91">
        <v>1</v>
      </c>
      <c r="N178" s="91">
        <v>8</v>
      </c>
      <c r="O178" s="91">
        <v>1</v>
      </c>
      <c r="P178" s="90">
        <f t="shared" si="236"/>
        <v>32.258064516129032</v>
      </c>
      <c r="Q178" s="89">
        <f t="shared" si="220"/>
        <v>42</v>
      </c>
      <c r="R178" s="90">
        <f t="shared" si="221"/>
        <v>14.893617021276595</v>
      </c>
      <c r="S178" s="98">
        <v>42</v>
      </c>
      <c r="T178" s="90">
        <f t="shared" si="222"/>
        <v>14.893617021276595</v>
      </c>
      <c r="U178" s="246"/>
      <c r="V178" s="91"/>
      <c r="W178" s="91"/>
    </row>
    <row r="179" spans="1:24" s="46" customFormat="1" ht="18.75" x14ac:dyDescent="0.3">
      <c r="A179" s="92">
        <v>164</v>
      </c>
      <c r="B179" s="86" t="s">
        <v>142</v>
      </c>
      <c r="C179" s="87">
        <v>17.72</v>
      </c>
      <c r="D179" s="88">
        <v>123</v>
      </c>
      <c r="E179" s="89">
        <v>117</v>
      </c>
      <c r="F179" s="90">
        <f t="shared" si="258"/>
        <v>6.6027088036117387</v>
      </c>
      <c r="G179" s="98">
        <v>11</v>
      </c>
      <c r="H179" s="108">
        <f t="shared" si="228"/>
        <v>8.9430894308943092</v>
      </c>
      <c r="I179" s="91"/>
      <c r="J179" s="91"/>
      <c r="K179" s="91"/>
      <c r="L179" s="91">
        <f t="shared" si="293"/>
        <v>11</v>
      </c>
      <c r="M179" s="91">
        <v>1</v>
      </c>
      <c r="N179" s="91">
        <v>6</v>
      </c>
      <c r="O179" s="91">
        <v>4</v>
      </c>
      <c r="P179" s="90">
        <f t="shared" si="236"/>
        <v>100</v>
      </c>
      <c r="Q179" s="89">
        <f t="shared" si="220"/>
        <v>11</v>
      </c>
      <c r="R179" s="90">
        <f t="shared" si="221"/>
        <v>9.4017094017094021</v>
      </c>
      <c r="S179" s="98">
        <v>11</v>
      </c>
      <c r="T179" s="90">
        <f t="shared" si="222"/>
        <v>9.4017094017094021</v>
      </c>
      <c r="U179" s="246"/>
      <c r="V179" s="91"/>
      <c r="W179" s="91"/>
    </row>
    <row r="180" spans="1:24" s="46" customFormat="1" ht="18.75" x14ac:dyDescent="0.3">
      <c r="A180" s="92">
        <v>165</v>
      </c>
      <c r="B180" s="86" t="s">
        <v>144</v>
      </c>
      <c r="C180" s="87">
        <v>13</v>
      </c>
      <c r="D180" s="88">
        <v>108</v>
      </c>
      <c r="E180" s="89">
        <v>116</v>
      </c>
      <c r="F180" s="90">
        <f t="shared" si="258"/>
        <v>8.9230769230769234</v>
      </c>
      <c r="G180" s="98">
        <v>12</v>
      </c>
      <c r="H180" s="108">
        <f t="shared" si="228"/>
        <v>11.111111111111111</v>
      </c>
      <c r="I180" s="91"/>
      <c r="J180" s="91"/>
      <c r="K180" s="91"/>
      <c r="L180" s="91">
        <f t="shared" si="293"/>
        <v>12</v>
      </c>
      <c r="M180" s="91">
        <v>0</v>
      </c>
      <c r="N180" s="91">
        <v>6</v>
      </c>
      <c r="O180" s="91">
        <v>6</v>
      </c>
      <c r="P180" s="90">
        <f t="shared" si="236"/>
        <v>100</v>
      </c>
      <c r="Q180" s="89">
        <f t="shared" si="220"/>
        <v>13</v>
      </c>
      <c r="R180" s="90">
        <f t="shared" si="221"/>
        <v>11.206896551724139</v>
      </c>
      <c r="S180" s="98">
        <v>13</v>
      </c>
      <c r="T180" s="90">
        <f t="shared" si="222"/>
        <v>11.206896551724139</v>
      </c>
      <c r="U180" s="246"/>
      <c r="V180" s="91"/>
      <c r="W180" s="91"/>
    </row>
    <row r="181" spans="1:24" s="46" customFormat="1" ht="18.75" x14ac:dyDescent="0.3">
      <c r="A181" s="182">
        <v>166</v>
      </c>
      <c r="B181" s="86" t="s">
        <v>145</v>
      </c>
      <c r="C181" s="87">
        <v>9.0500000000000007</v>
      </c>
      <c r="D181" s="88">
        <v>166</v>
      </c>
      <c r="E181" s="89">
        <v>128</v>
      </c>
      <c r="F181" s="90">
        <f t="shared" si="258"/>
        <v>14.143646408839778</v>
      </c>
      <c r="G181" s="98">
        <v>14</v>
      </c>
      <c r="H181" s="108">
        <f t="shared" si="228"/>
        <v>8.4337349397590362</v>
      </c>
      <c r="I181" s="91"/>
      <c r="J181" s="91"/>
      <c r="K181" s="91"/>
      <c r="L181" s="91">
        <f t="shared" si="293"/>
        <v>13</v>
      </c>
      <c r="M181" s="91">
        <v>1</v>
      </c>
      <c r="N181" s="91">
        <v>6</v>
      </c>
      <c r="O181" s="91">
        <v>6</v>
      </c>
      <c r="P181" s="90">
        <f t="shared" si="236"/>
        <v>92.857142857142861</v>
      </c>
      <c r="Q181" s="89">
        <f t="shared" si="220"/>
        <v>25</v>
      </c>
      <c r="R181" s="90">
        <f t="shared" si="221"/>
        <v>19.53125</v>
      </c>
      <c r="S181" s="98">
        <v>20</v>
      </c>
      <c r="T181" s="90">
        <f t="shared" si="222"/>
        <v>15.625</v>
      </c>
      <c r="U181" s="246"/>
      <c r="V181" s="91"/>
      <c r="W181" s="91"/>
    </row>
    <row r="182" spans="1:24" s="46" customFormat="1" ht="18.75" x14ac:dyDescent="0.3">
      <c r="A182" s="92">
        <v>167</v>
      </c>
      <c r="B182" s="86" t="s">
        <v>140</v>
      </c>
      <c r="C182" s="87">
        <v>22.675000000000001</v>
      </c>
      <c r="D182" s="88">
        <v>269</v>
      </c>
      <c r="E182" s="89">
        <v>249</v>
      </c>
      <c r="F182" s="90">
        <f t="shared" si="258"/>
        <v>10.981256890848952</v>
      </c>
      <c r="G182" s="98">
        <v>40</v>
      </c>
      <c r="H182" s="108">
        <f t="shared" si="228"/>
        <v>14.869888475836431</v>
      </c>
      <c r="I182" s="91"/>
      <c r="J182" s="91"/>
      <c r="K182" s="91"/>
      <c r="L182" s="91">
        <f t="shared" si="293"/>
        <v>26</v>
      </c>
      <c r="M182" s="91">
        <v>0</v>
      </c>
      <c r="N182" s="91">
        <v>17</v>
      </c>
      <c r="O182" s="91">
        <v>9</v>
      </c>
      <c r="P182" s="90">
        <f t="shared" si="236"/>
        <v>65</v>
      </c>
      <c r="Q182" s="89">
        <f t="shared" si="220"/>
        <v>37</v>
      </c>
      <c r="R182" s="90">
        <f t="shared" si="221"/>
        <v>14.859437751004014</v>
      </c>
      <c r="S182" s="98">
        <v>37</v>
      </c>
      <c r="T182" s="90">
        <f t="shared" si="222"/>
        <v>14.859437751004014</v>
      </c>
      <c r="U182" s="246"/>
      <c r="V182" s="91"/>
      <c r="W182" s="91"/>
    </row>
    <row r="183" spans="1:24" s="46" customFormat="1" ht="18.75" x14ac:dyDescent="0.3">
      <c r="A183" s="92">
        <v>168</v>
      </c>
      <c r="B183" s="86" t="s">
        <v>143</v>
      </c>
      <c r="C183" s="87">
        <v>42.951000000000001</v>
      </c>
      <c r="D183" s="88">
        <v>251</v>
      </c>
      <c r="E183" s="89">
        <v>251</v>
      </c>
      <c r="F183" s="90">
        <f t="shared" si="258"/>
        <v>5.8438685944448325</v>
      </c>
      <c r="G183" s="98">
        <v>20</v>
      </c>
      <c r="H183" s="108">
        <f t="shared" si="228"/>
        <v>7.9681274900398407</v>
      </c>
      <c r="I183" s="91"/>
      <c r="J183" s="91"/>
      <c r="K183" s="91"/>
      <c r="L183" s="91">
        <f t="shared" si="293"/>
        <v>16</v>
      </c>
      <c r="M183" s="91">
        <v>0</v>
      </c>
      <c r="N183" s="91">
        <v>12</v>
      </c>
      <c r="O183" s="91">
        <v>4</v>
      </c>
      <c r="P183" s="90">
        <f t="shared" si="236"/>
        <v>80</v>
      </c>
      <c r="Q183" s="89">
        <f t="shared" si="220"/>
        <v>20</v>
      </c>
      <c r="R183" s="90">
        <f t="shared" si="221"/>
        <v>7.9681274900398407</v>
      </c>
      <c r="S183" s="98">
        <v>20</v>
      </c>
      <c r="T183" s="90">
        <f t="shared" si="222"/>
        <v>7.9681274900398407</v>
      </c>
      <c r="U183" s="246"/>
      <c r="V183" s="91"/>
      <c r="W183" s="91"/>
    </row>
    <row r="184" spans="1:24" s="166" customFormat="1" ht="20.25" customHeight="1" x14ac:dyDescent="0.3">
      <c r="A184" s="153">
        <v>169</v>
      </c>
      <c r="B184" s="164" t="s">
        <v>146</v>
      </c>
      <c r="C184" s="165">
        <f>SUM(C185:C186)</f>
        <v>518.47299999999996</v>
      </c>
      <c r="D184" s="174">
        <f t="shared" ref="D184:E184" si="294">SUM(D185:D186)</f>
        <v>867</v>
      </c>
      <c r="E184" s="174">
        <f t="shared" si="294"/>
        <v>742</v>
      </c>
      <c r="F184" s="176">
        <f t="shared" ref="F184" si="295">SUM(F185:F186)</f>
        <v>5.5355009545644585</v>
      </c>
      <c r="G184" s="174">
        <f t="shared" ref="G184" si="296">SUM(G185:G186)</f>
        <v>40</v>
      </c>
      <c r="H184" s="176">
        <f t="shared" si="228"/>
        <v>4.6136101499423301</v>
      </c>
      <c r="I184" s="174">
        <f t="shared" ref="I184" si="297">SUM(I185:I186)</f>
        <v>1</v>
      </c>
      <c r="J184" s="174">
        <f t="shared" ref="J184" si="298">SUM(J185:J186)</f>
        <v>1</v>
      </c>
      <c r="K184" s="174">
        <f t="shared" ref="K184" si="299">SUM(K185:K186)</f>
        <v>8</v>
      </c>
      <c r="L184" s="174">
        <f t="shared" ref="L184" si="300">SUM(L185:L186)</f>
        <v>20</v>
      </c>
      <c r="M184" s="174">
        <f t="shared" ref="M184" si="301">SUM(M185:M186)</f>
        <v>1</v>
      </c>
      <c r="N184" s="174">
        <f t="shared" ref="N184" si="302">SUM(N185:N186)</f>
        <v>9</v>
      </c>
      <c r="O184" s="174">
        <f t="shared" ref="O184:W184" si="303">SUM(O185:O186)</f>
        <v>10</v>
      </c>
      <c r="P184" s="160">
        <f t="shared" si="236"/>
        <v>50</v>
      </c>
      <c r="Q184" s="174">
        <f t="shared" si="303"/>
        <v>38</v>
      </c>
      <c r="R184" s="160">
        <f t="shared" si="221"/>
        <v>5.1212938005390836</v>
      </c>
      <c r="S184" s="174">
        <f t="shared" si="303"/>
        <v>38</v>
      </c>
      <c r="T184" s="160">
        <f t="shared" si="222"/>
        <v>5.1212938005390836</v>
      </c>
      <c r="U184" s="174">
        <f t="shared" si="303"/>
        <v>1</v>
      </c>
      <c r="V184" s="174">
        <f t="shared" si="303"/>
        <v>1</v>
      </c>
      <c r="W184" s="174">
        <f t="shared" si="303"/>
        <v>9</v>
      </c>
    </row>
    <row r="185" spans="1:24" s="48" customFormat="1" ht="20.25" customHeight="1" x14ac:dyDescent="0.3">
      <c r="A185" s="180">
        <v>170</v>
      </c>
      <c r="B185" s="56" t="s">
        <v>147</v>
      </c>
      <c r="C185" s="50">
        <v>443.40600000000001</v>
      </c>
      <c r="D185" s="51">
        <v>357</v>
      </c>
      <c r="E185" s="52">
        <v>393</v>
      </c>
      <c r="F185" s="53">
        <f t="shared" si="258"/>
        <v>0.88632088875657977</v>
      </c>
      <c r="G185" s="97">
        <v>10</v>
      </c>
      <c r="H185" s="183">
        <f t="shared" si="228"/>
        <v>2.801120448179272</v>
      </c>
      <c r="I185" s="54">
        <v>1</v>
      </c>
      <c r="J185" s="54">
        <v>1</v>
      </c>
      <c r="K185" s="54">
        <v>8</v>
      </c>
      <c r="L185" s="97">
        <f>M185+N185+O185</f>
        <v>5</v>
      </c>
      <c r="M185" s="54">
        <v>1</v>
      </c>
      <c r="N185" s="54">
        <v>1</v>
      </c>
      <c r="O185" s="54">
        <v>3</v>
      </c>
      <c r="P185" s="53">
        <f t="shared" si="236"/>
        <v>50</v>
      </c>
      <c r="Q185" s="52">
        <f t="shared" si="220"/>
        <v>11</v>
      </c>
      <c r="R185" s="53">
        <f t="shared" si="221"/>
        <v>2.7989821882951653</v>
      </c>
      <c r="S185" s="97">
        <v>11</v>
      </c>
      <c r="T185" s="53">
        <f t="shared" si="222"/>
        <v>2.7989821882951653</v>
      </c>
      <c r="U185" s="55">
        <f>ROUNDDOWN(Q185*15/100,0)</f>
        <v>1</v>
      </c>
      <c r="V185" s="55">
        <f>S185-U185-W185</f>
        <v>1</v>
      </c>
      <c r="W185" s="54">
        <f>ROUNDUP(Q185*80/100,0)</f>
        <v>9</v>
      </c>
      <c r="X185" s="47"/>
    </row>
    <row r="186" spans="1:24" s="46" customFormat="1" ht="23.25" customHeight="1" x14ac:dyDescent="0.3">
      <c r="A186" s="92">
        <v>171</v>
      </c>
      <c r="B186" s="93" t="s">
        <v>148</v>
      </c>
      <c r="C186" s="87">
        <v>75.066999999999993</v>
      </c>
      <c r="D186" s="88">
        <v>510</v>
      </c>
      <c r="E186" s="89">
        <v>349</v>
      </c>
      <c r="F186" s="90">
        <f t="shared" si="258"/>
        <v>4.6491800658078786</v>
      </c>
      <c r="G186" s="98">
        <v>30</v>
      </c>
      <c r="H186" s="108">
        <f t="shared" si="228"/>
        <v>5.8823529411764701</v>
      </c>
      <c r="I186" s="91"/>
      <c r="J186" s="91"/>
      <c r="K186" s="91"/>
      <c r="L186" s="91">
        <f>M186+N186+O186</f>
        <v>15</v>
      </c>
      <c r="M186" s="91">
        <v>0</v>
      </c>
      <c r="N186" s="91">
        <v>8</v>
      </c>
      <c r="O186" s="91">
        <v>7</v>
      </c>
      <c r="P186" s="90">
        <f t="shared" si="236"/>
        <v>50</v>
      </c>
      <c r="Q186" s="89">
        <f t="shared" si="220"/>
        <v>27</v>
      </c>
      <c r="R186" s="90">
        <f t="shared" si="221"/>
        <v>7.7363896848137532</v>
      </c>
      <c r="S186" s="98">
        <v>27</v>
      </c>
      <c r="T186" s="90">
        <f t="shared" si="222"/>
        <v>7.7363896848137532</v>
      </c>
      <c r="U186" s="246"/>
      <c r="V186" s="91"/>
      <c r="W186" s="91"/>
    </row>
    <row r="187" spans="1:24" s="162" customFormat="1" ht="30" customHeight="1" x14ac:dyDescent="0.3">
      <c r="A187" s="167">
        <v>172</v>
      </c>
      <c r="B187" s="154" t="s">
        <v>149</v>
      </c>
      <c r="C187" s="155">
        <f>SUM(C188:C192)</f>
        <v>267.35299999999995</v>
      </c>
      <c r="D187" s="175">
        <f t="shared" ref="D187" si="304">SUM(D188:D192)</f>
        <v>144</v>
      </c>
      <c r="E187" s="175">
        <f>E188+E191+E192</f>
        <v>269</v>
      </c>
      <c r="F187" s="158">
        <f t="shared" ref="F187" si="305">SUM(F188:F192)</f>
        <v>3.5159600190715876</v>
      </c>
      <c r="G187" s="175">
        <f t="shared" ref="G187" si="306">SUM(G188:G192)</f>
        <v>6</v>
      </c>
      <c r="H187" s="176">
        <f t="shared" si="228"/>
        <v>4.1666666666666661</v>
      </c>
      <c r="I187" s="175">
        <f t="shared" ref="I187" si="307">SUM(I188:I192)</f>
        <v>0</v>
      </c>
      <c r="J187" s="175">
        <f t="shared" ref="J187" si="308">SUM(J188:J192)</f>
        <v>0</v>
      </c>
      <c r="K187" s="175">
        <f t="shared" ref="K187" si="309">SUM(K188:K192)</f>
        <v>1</v>
      </c>
      <c r="L187" s="175">
        <f t="shared" ref="L187" si="310">SUM(L188:L192)</f>
        <v>6</v>
      </c>
      <c r="M187" s="175">
        <f t="shared" ref="M187" si="311">SUM(M188:M192)</f>
        <v>0</v>
      </c>
      <c r="N187" s="175">
        <f t="shared" ref="N187" si="312">SUM(N188:N192)</f>
        <v>3</v>
      </c>
      <c r="O187" s="175">
        <f t="shared" ref="O187:W187" si="313">SUM(O188:O192)</f>
        <v>3</v>
      </c>
      <c r="P187" s="160">
        <f t="shared" si="236"/>
        <v>100</v>
      </c>
      <c r="Q187" s="175">
        <f>Q188+Q191+Q192</f>
        <v>11</v>
      </c>
      <c r="R187" s="160">
        <f t="shared" si="221"/>
        <v>4.0892193308550189</v>
      </c>
      <c r="S187" s="175">
        <f>S188+S191+S192</f>
        <v>11</v>
      </c>
      <c r="T187" s="160">
        <f t="shared" si="222"/>
        <v>4.0892193308550189</v>
      </c>
      <c r="U187" s="175">
        <f t="shared" si="313"/>
        <v>0</v>
      </c>
      <c r="V187" s="175">
        <f t="shared" si="313"/>
        <v>1</v>
      </c>
      <c r="W187" s="175">
        <f t="shared" si="313"/>
        <v>5</v>
      </c>
    </row>
    <row r="188" spans="1:24" s="48" customFormat="1" ht="18.75" x14ac:dyDescent="0.3">
      <c r="A188" s="75">
        <v>173</v>
      </c>
      <c r="B188" s="57" t="s">
        <v>322</v>
      </c>
      <c r="C188" s="50"/>
      <c r="D188" s="51">
        <v>35</v>
      </c>
      <c r="E188" s="52">
        <f>E189+E190</f>
        <v>155</v>
      </c>
      <c r="F188" s="53"/>
      <c r="G188" s="97">
        <v>1</v>
      </c>
      <c r="H188" s="183">
        <f t="shared" si="228"/>
        <v>2.8571428571428572</v>
      </c>
      <c r="I188" s="54">
        <v>0</v>
      </c>
      <c r="J188" s="54">
        <v>0</v>
      </c>
      <c r="K188" s="54">
        <v>1</v>
      </c>
      <c r="L188" s="97">
        <f>M188+N188+O188</f>
        <v>1</v>
      </c>
      <c r="M188" s="54">
        <v>0</v>
      </c>
      <c r="N188" s="54">
        <v>0</v>
      </c>
      <c r="O188" s="54">
        <v>1</v>
      </c>
      <c r="P188" s="53">
        <f t="shared" si="236"/>
        <v>100</v>
      </c>
      <c r="Q188" s="52">
        <f>Q189+Q190</f>
        <v>6</v>
      </c>
      <c r="R188" s="53"/>
      <c r="S188" s="52">
        <f>S189+S190</f>
        <v>6</v>
      </c>
      <c r="T188" s="53"/>
      <c r="U188" s="55"/>
      <c r="V188" s="55"/>
      <c r="W188" s="54"/>
      <c r="X188" s="47"/>
    </row>
    <row r="189" spans="1:24" s="48" customFormat="1" ht="18.75" x14ac:dyDescent="0.3">
      <c r="A189" s="180">
        <v>174</v>
      </c>
      <c r="B189" s="57" t="s">
        <v>262</v>
      </c>
      <c r="C189" s="50">
        <v>127.245</v>
      </c>
      <c r="D189" s="51"/>
      <c r="E189" s="52">
        <v>133</v>
      </c>
      <c r="F189" s="53">
        <f t="shared" si="258"/>
        <v>1.045227710322606</v>
      </c>
      <c r="G189" s="97"/>
      <c r="H189" s="177"/>
      <c r="I189" s="54"/>
      <c r="J189" s="54"/>
      <c r="K189" s="54"/>
      <c r="L189" s="97"/>
      <c r="M189" s="54"/>
      <c r="N189" s="54"/>
      <c r="O189" s="54"/>
      <c r="P189" s="53"/>
      <c r="Q189" s="52">
        <f t="shared" si="220"/>
        <v>6</v>
      </c>
      <c r="R189" s="53">
        <f t="shared" si="221"/>
        <v>4.5112781954887211</v>
      </c>
      <c r="S189" s="97">
        <v>6</v>
      </c>
      <c r="T189" s="53">
        <f t="shared" si="222"/>
        <v>4.5112781954887211</v>
      </c>
      <c r="U189" s="55">
        <f t="shared" ref="U189" si="314">ROUNDDOWN(Q189*15/100,0)</f>
        <v>0</v>
      </c>
      <c r="V189" s="55">
        <f t="shared" ref="V189" si="315">S189-U189-W189</f>
        <v>1</v>
      </c>
      <c r="W189" s="54">
        <f t="shared" ref="W189" si="316">ROUNDUP(Q189*80/100,0)</f>
        <v>5</v>
      </c>
      <c r="X189" s="47"/>
    </row>
    <row r="190" spans="1:24" s="48" customFormat="1" ht="18.75" x14ac:dyDescent="0.3">
      <c r="A190" s="71">
        <v>175</v>
      </c>
      <c r="B190" s="57" t="s">
        <v>263</v>
      </c>
      <c r="C190" s="50">
        <v>40.241999999999997</v>
      </c>
      <c r="D190" s="51"/>
      <c r="E190" s="52">
        <v>22</v>
      </c>
      <c r="F190" s="53">
        <f t="shared" si="258"/>
        <v>0.54669251031260879</v>
      </c>
      <c r="G190" s="97"/>
      <c r="H190" s="177"/>
      <c r="I190" s="54"/>
      <c r="J190" s="54"/>
      <c r="K190" s="54"/>
      <c r="L190" s="97"/>
      <c r="M190" s="54"/>
      <c r="N190" s="54"/>
      <c r="O190" s="54"/>
      <c r="P190" s="53"/>
      <c r="Q190" s="52"/>
      <c r="R190" s="53"/>
      <c r="S190" s="97"/>
      <c r="T190" s="53"/>
      <c r="U190" s="55"/>
      <c r="V190" s="55"/>
      <c r="W190" s="54"/>
      <c r="X190" s="47"/>
    </row>
    <row r="191" spans="1:24" s="46" customFormat="1" ht="18.75" x14ac:dyDescent="0.3">
      <c r="A191" s="92">
        <v>176</v>
      </c>
      <c r="B191" s="86" t="s">
        <v>151</v>
      </c>
      <c r="C191" s="87">
        <v>61.86</v>
      </c>
      <c r="D191" s="88">
        <v>109</v>
      </c>
      <c r="E191" s="89">
        <v>106</v>
      </c>
      <c r="F191" s="90">
        <f t="shared" si="258"/>
        <v>1.7135467183963788</v>
      </c>
      <c r="G191" s="98">
        <v>5</v>
      </c>
      <c r="H191" s="108">
        <f t="shared" si="228"/>
        <v>4.5871559633027523</v>
      </c>
      <c r="I191" s="91"/>
      <c r="J191" s="91"/>
      <c r="K191" s="91"/>
      <c r="L191" s="91">
        <f t="shared" ref="L191" si="317">M191+N191+O191</f>
        <v>5</v>
      </c>
      <c r="M191" s="91">
        <v>0</v>
      </c>
      <c r="N191" s="91">
        <v>3</v>
      </c>
      <c r="O191" s="91">
        <v>2</v>
      </c>
      <c r="P191" s="90">
        <f t="shared" si="236"/>
        <v>100</v>
      </c>
      <c r="Q191" s="89">
        <f t="shared" si="220"/>
        <v>5</v>
      </c>
      <c r="R191" s="90">
        <f t="shared" si="221"/>
        <v>4.716981132075472</v>
      </c>
      <c r="S191" s="98">
        <v>5</v>
      </c>
      <c r="T191" s="90">
        <f t="shared" si="222"/>
        <v>4.716981132075472</v>
      </c>
      <c r="U191" s="246"/>
      <c r="V191" s="91"/>
      <c r="W191" s="91"/>
    </row>
    <row r="192" spans="1:24" s="46" customFormat="1" ht="18.75" x14ac:dyDescent="0.3">
      <c r="A192" s="92">
        <v>177</v>
      </c>
      <c r="B192" s="86" t="s">
        <v>293</v>
      </c>
      <c r="C192" s="87">
        <v>38.006</v>
      </c>
      <c r="D192" s="88">
        <v>0</v>
      </c>
      <c r="E192" s="89">
        <v>8</v>
      </c>
      <c r="F192" s="90">
        <f t="shared" si="258"/>
        <v>0.21049308003999367</v>
      </c>
      <c r="G192" s="98"/>
      <c r="H192" s="108"/>
      <c r="I192" s="91"/>
      <c r="J192" s="91"/>
      <c r="K192" s="91"/>
      <c r="L192" s="91"/>
      <c r="M192" s="91"/>
      <c r="N192" s="91"/>
      <c r="O192" s="91"/>
      <c r="P192" s="90"/>
      <c r="Q192" s="89">
        <v>0</v>
      </c>
      <c r="R192" s="90"/>
      <c r="S192" s="98"/>
      <c r="T192" s="90"/>
      <c r="U192" s="246"/>
      <c r="V192" s="91"/>
      <c r="W192" s="91"/>
    </row>
    <row r="193" spans="1:24" s="162" customFormat="1" ht="18.75" x14ac:dyDescent="0.3">
      <c r="A193" s="163">
        <v>178</v>
      </c>
      <c r="B193" s="154" t="s">
        <v>152</v>
      </c>
      <c r="C193" s="155">
        <f>SUM(C194:C201)</f>
        <v>1555.0449999999996</v>
      </c>
      <c r="D193" s="175">
        <f t="shared" ref="D193" si="318">SUM(D194:D201)</f>
        <v>2530</v>
      </c>
      <c r="E193" s="175">
        <f>E194+E198+E199+E200+E201</f>
        <v>3003</v>
      </c>
      <c r="F193" s="160">
        <f t="shared" si="258"/>
        <v>1.9311338257092243</v>
      </c>
      <c r="G193" s="159">
        <f>SUM(G194:G201)</f>
        <v>80</v>
      </c>
      <c r="H193" s="176">
        <f t="shared" si="228"/>
        <v>3.1620553359683794</v>
      </c>
      <c r="I193" s="159">
        <f t="shared" ref="I193:W193" si="319">SUM(I194:I201)</f>
        <v>2</v>
      </c>
      <c r="J193" s="159">
        <f t="shared" si="319"/>
        <v>2</v>
      </c>
      <c r="K193" s="159">
        <f t="shared" si="319"/>
        <v>13</v>
      </c>
      <c r="L193" s="159">
        <f t="shared" si="319"/>
        <v>68</v>
      </c>
      <c r="M193" s="159">
        <f t="shared" si="319"/>
        <v>9</v>
      </c>
      <c r="N193" s="159">
        <f t="shared" si="319"/>
        <v>34</v>
      </c>
      <c r="O193" s="159">
        <f t="shared" si="319"/>
        <v>25</v>
      </c>
      <c r="P193" s="160">
        <f t="shared" si="236"/>
        <v>85</v>
      </c>
      <c r="Q193" s="175">
        <f>Q194+Q198+Q199+Q200+Q201</f>
        <v>274</v>
      </c>
      <c r="R193" s="160">
        <f t="shared" si="221"/>
        <v>9.1242091242091252</v>
      </c>
      <c r="S193" s="175">
        <f>S194+S198+S199+S200+S201</f>
        <v>207</v>
      </c>
      <c r="T193" s="160">
        <f t="shared" si="222"/>
        <v>6.8931068931068928</v>
      </c>
      <c r="U193" s="159">
        <f t="shared" si="319"/>
        <v>8</v>
      </c>
      <c r="V193" s="159">
        <f t="shared" si="319"/>
        <v>3</v>
      </c>
      <c r="W193" s="159">
        <f t="shared" si="319"/>
        <v>52</v>
      </c>
    </row>
    <row r="194" spans="1:24" s="48" customFormat="1" ht="18.75" x14ac:dyDescent="0.3">
      <c r="A194" s="71">
        <v>179</v>
      </c>
      <c r="B194" s="57" t="s">
        <v>323</v>
      </c>
      <c r="C194" s="50"/>
      <c r="D194" s="51">
        <v>578</v>
      </c>
      <c r="E194" s="52">
        <f>E195+E196+E197</f>
        <v>1418</v>
      </c>
      <c r="F194" s="53"/>
      <c r="G194" s="97">
        <v>17</v>
      </c>
      <c r="H194" s="177">
        <f t="shared" si="228"/>
        <v>2.9411764705882351</v>
      </c>
      <c r="I194" s="54">
        <v>2</v>
      </c>
      <c r="J194" s="54">
        <v>2</v>
      </c>
      <c r="K194" s="54">
        <v>13</v>
      </c>
      <c r="L194" s="97">
        <f>M194+N194+O194</f>
        <v>10</v>
      </c>
      <c r="M194" s="54">
        <v>2</v>
      </c>
      <c r="N194" s="54">
        <v>1</v>
      </c>
      <c r="O194" s="54">
        <v>7</v>
      </c>
      <c r="P194" s="53">
        <f t="shared" si="236"/>
        <v>58.82352941176471</v>
      </c>
      <c r="Q194" s="52">
        <f>Q195+Q196+Q197</f>
        <v>63</v>
      </c>
      <c r="R194" s="53"/>
      <c r="S194" s="52">
        <f>S195+S196+S197</f>
        <v>63</v>
      </c>
      <c r="T194" s="53"/>
      <c r="U194" s="55"/>
      <c r="V194" s="55"/>
      <c r="W194" s="54"/>
      <c r="X194" s="47"/>
    </row>
    <row r="195" spans="1:24" s="48" customFormat="1" ht="18.75" x14ac:dyDescent="0.3">
      <c r="A195" s="71">
        <v>180</v>
      </c>
      <c r="B195" s="57" t="s">
        <v>264</v>
      </c>
      <c r="C195" s="50">
        <v>1161.5889999999999</v>
      </c>
      <c r="D195" s="51"/>
      <c r="E195" s="52">
        <v>924</v>
      </c>
      <c r="F195" s="53">
        <f t="shared" si="258"/>
        <v>0.79546207823937731</v>
      </c>
      <c r="G195" s="97"/>
      <c r="H195" s="177"/>
      <c r="I195" s="54"/>
      <c r="J195" s="54"/>
      <c r="K195" s="54"/>
      <c r="L195" s="97"/>
      <c r="M195" s="54"/>
      <c r="N195" s="54"/>
      <c r="O195" s="54"/>
      <c r="P195" s="53"/>
      <c r="Q195" s="52">
        <f t="shared" si="220"/>
        <v>27</v>
      </c>
      <c r="R195" s="53">
        <f t="shared" si="221"/>
        <v>2.9220779220779218</v>
      </c>
      <c r="S195" s="97">
        <v>27</v>
      </c>
      <c r="T195" s="53">
        <f t="shared" si="222"/>
        <v>2.9220779220779218</v>
      </c>
      <c r="U195" s="55">
        <f t="shared" ref="U195:U197" si="320">ROUNDDOWN(Q195*15/100,0)</f>
        <v>4</v>
      </c>
      <c r="V195" s="55">
        <f t="shared" ref="V195:V197" si="321">S195-U195-W195</f>
        <v>1</v>
      </c>
      <c r="W195" s="54">
        <f t="shared" ref="W195:W197" si="322">ROUNDUP(Q195*80/100,0)</f>
        <v>22</v>
      </c>
      <c r="X195" s="47"/>
    </row>
    <row r="196" spans="1:24" s="48" customFormat="1" ht="18.75" x14ac:dyDescent="0.3">
      <c r="A196" s="75">
        <v>181</v>
      </c>
      <c r="B196" s="57" t="s">
        <v>265</v>
      </c>
      <c r="C196" s="50">
        <v>94.831000000000003</v>
      </c>
      <c r="D196" s="51"/>
      <c r="E196" s="52">
        <v>199</v>
      </c>
      <c r="F196" s="53">
        <f t="shared" si="258"/>
        <v>2.0984699096287081</v>
      </c>
      <c r="G196" s="97"/>
      <c r="H196" s="177"/>
      <c r="I196" s="54"/>
      <c r="J196" s="54"/>
      <c r="K196" s="54"/>
      <c r="L196" s="97"/>
      <c r="M196" s="54"/>
      <c r="N196" s="54"/>
      <c r="O196" s="54"/>
      <c r="P196" s="53"/>
      <c r="Q196" s="52">
        <f t="shared" si="220"/>
        <v>13</v>
      </c>
      <c r="R196" s="53">
        <f t="shared" si="221"/>
        <v>6.5326633165829149</v>
      </c>
      <c r="S196" s="97">
        <v>13</v>
      </c>
      <c r="T196" s="53">
        <f t="shared" si="222"/>
        <v>6.5326633165829149</v>
      </c>
      <c r="U196" s="55">
        <f t="shared" si="320"/>
        <v>1</v>
      </c>
      <c r="V196" s="55">
        <f t="shared" si="321"/>
        <v>1</v>
      </c>
      <c r="W196" s="54">
        <f t="shared" si="322"/>
        <v>11</v>
      </c>
      <c r="X196" s="47"/>
    </row>
    <row r="197" spans="1:24" s="48" customFormat="1" ht="18.75" x14ac:dyDescent="0.3">
      <c r="A197" s="180">
        <v>182</v>
      </c>
      <c r="B197" s="57" t="s">
        <v>266</v>
      </c>
      <c r="C197" s="50">
        <v>66.201999999999998</v>
      </c>
      <c r="D197" s="51"/>
      <c r="E197" s="52">
        <v>295</v>
      </c>
      <c r="F197" s="53">
        <f t="shared" si="258"/>
        <v>4.4560587293435248</v>
      </c>
      <c r="G197" s="97"/>
      <c r="H197" s="177"/>
      <c r="I197" s="54"/>
      <c r="J197" s="54"/>
      <c r="K197" s="54"/>
      <c r="L197" s="97"/>
      <c r="M197" s="54"/>
      <c r="N197" s="54"/>
      <c r="O197" s="54"/>
      <c r="P197" s="53"/>
      <c r="Q197" s="52">
        <f t="shared" si="220"/>
        <v>23</v>
      </c>
      <c r="R197" s="53">
        <f t="shared" si="221"/>
        <v>7.796610169491526</v>
      </c>
      <c r="S197" s="97">
        <v>23</v>
      </c>
      <c r="T197" s="53">
        <f t="shared" si="222"/>
        <v>7.796610169491526</v>
      </c>
      <c r="U197" s="55">
        <f t="shared" si="320"/>
        <v>3</v>
      </c>
      <c r="V197" s="55">
        <f t="shared" si="321"/>
        <v>1</v>
      </c>
      <c r="W197" s="54">
        <f t="shared" si="322"/>
        <v>19</v>
      </c>
      <c r="X197" s="47"/>
    </row>
    <row r="198" spans="1:24" s="46" customFormat="1" ht="18.75" x14ac:dyDescent="0.3">
      <c r="A198" s="92">
        <v>183</v>
      </c>
      <c r="B198" s="86" t="s">
        <v>198</v>
      </c>
      <c r="C198" s="87">
        <v>38.848999999999997</v>
      </c>
      <c r="D198" s="88">
        <v>172</v>
      </c>
      <c r="E198" s="89">
        <v>211</v>
      </c>
      <c r="F198" s="90">
        <f t="shared" si="258"/>
        <v>5.4312852325671193</v>
      </c>
      <c r="G198" s="98">
        <v>13</v>
      </c>
      <c r="H198" s="108">
        <f t="shared" si="228"/>
        <v>7.5581395348837201</v>
      </c>
      <c r="I198" s="91"/>
      <c r="J198" s="91"/>
      <c r="K198" s="91"/>
      <c r="L198" s="91">
        <f t="shared" ref="L198:L201" si="323">M198+N198+O198</f>
        <v>13</v>
      </c>
      <c r="M198" s="91">
        <v>1</v>
      </c>
      <c r="N198" s="91">
        <v>8</v>
      </c>
      <c r="O198" s="91">
        <v>4</v>
      </c>
      <c r="P198" s="90">
        <f t="shared" si="236"/>
        <v>100</v>
      </c>
      <c r="Q198" s="89">
        <f t="shared" si="220"/>
        <v>16</v>
      </c>
      <c r="R198" s="90">
        <f t="shared" si="221"/>
        <v>7.5829383886255926</v>
      </c>
      <c r="S198" s="98">
        <v>16</v>
      </c>
      <c r="T198" s="90">
        <f t="shared" si="222"/>
        <v>7.5829383886255926</v>
      </c>
      <c r="U198" s="246"/>
      <c r="V198" s="91"/>
      <c r="W198" s="91"/>
    </row>
    <row r="199" spans="1:24" s="46" customFormat="1" ht="18.75" x14ac:dyDescent="0.3">
      <c r="A199" s="92">
        <v>184</v>
      </c>
      <c r="B199" s="86" t="s">
        <v>154</v>
      </c>
      <c r="C199" s="87">
        <v>42.103999999999999</v>
      </c>
      <c r="D199" s="88">
        <v>0</v>
      </c>
      <c r="E199" s="89">
        <v>0</v>
      </c>
      <c r="F199" s="90">
        <f t="shared" si="258"/>
        <v>0</v>
      </c>
      <c r="G199" s="98"/>
      <c r="H199" s="108"/>
      <c r="I199" s="91"/>
      <c r="J199" s="91"/>
      <c r="K199" s="91"/>
      <c r="L199" s="91"/>
      <c r="M199" s="91"/>
      <c r="N199" s="91"/>
      <c r="O199" s="91"/>
      <c r="P199" s="90"/>
      <c r="Q199" s="89"/>
      <c r="R199" s="90"/>
      <c r="S199" s="98"/>
      <c r="T199" s="90"/>
      <c r="U199" s="246"/>
      <c r="V199" s="91"/>
      <c r="W199" s="91"/>
    </row>
    <row r="200" spans="1:24" s="46" customFormat="1" ht="18.75" x14ac:dyDescent="0.3">
      <c r="A200" s="92">
        <v>185</v>
      </c>
      <c r="B200" s="86" t="s">
        <v>155</v>
      </c>
      <c r="C200" s="87">
        <v>35.86</v>
      </c>
      <c r="D200" s="88">
        <v>19</v>
      </c>
      <c r="E200" s="89">
        <v>126</v>
      </c>
      <c r="F200" s="90">
        <f t="shared" si="258"/>
        <v>3.513664249860569</v>
      </c>
      <c r="G200" s="98">
        <v>0</v>
      </c>
      <c r="H200" s="108"/>
      <c r="I200" s="91"/>
      <c r="J200" s="91"/>
      <c r="K200" s="91"/>
      <c r="L200" s="91"/>
      <c r="M200" s="91"/>
      <c r="N200" s="91"/>
      <c r="O200" s="91"/>
      <c r="P200" s="90"/>
      <c r="Q200" s="89">
        <f t="shared" si="220"/>
        <v>8</v>
      </c>
      <c r="R200" s="90">
        <f t="shared" si="221"/>
        <v>6.3492063492063489</v>
      </c>
      <c r="S200" s="98">
        <v>8</v>
      </c>
      <c r="T200" s="90">
        <f t="shared" si="222"/>
        <v>6.3492063492063489</v>
      </c>
      <c r="U200" s="246"/>
      <c r="V200" s="91"/>
      <c r="W200" s="91"/>
    </row>
    <row r="201" spans="1:24" s="46" customFormat="1" ht="18.75" x14ac:dyDescent="0.3">
      <c r="A201" s="182">
        <v>186</v>
      </c>
      <c r="B201" s="86" t="s">
        <v>156</v>
      </c>
      <c r="C201" s="87">
        <v>115.61</v>
      </c>
      <c r="D201" s="88">
        <v>1761</v>
      </c>
      <c r="E201" s="89">
        <v>1248</v>
      </c>
      <c r="F201" s="90">
        <f t="shared" si="258"/>
        <v>10.794913934780729</v>
      </c>
      <c r="G201" s="98">
        <v>50</v>
      </c>
      <c r="H201" s="108">
        <f t="shared" si="228"/>
        <v>2.8392958546280522</v>
      </c>
      <c r="I201" s="91"/>
      <c r="J201" s="91"/>
      <c r="K201" s="91"/>
      <c r="L201" s="91">
        <f t="shared" si="323"/>
        <v>45</v>
      </c>
      <c r="M201" s="91">
        <v>6</v>
      </c>
      <c r="N201" s="91">
        <v>25</v>
      </c>
      <c r="O201" s="91">
        <v>14</v>
      </c>
      <c r="P201" s="90">
        <f t="shared" si="236"/>
        <v>90</v>
      </c>
      <c r="Q201" s="89">
        <f t="shared" si="220"/>
        <v>187</v>
      </c>
      <c r="R201" s="90">
        <f t="shared" si="221"/>
        <v>14.983974358974358</v>
      </c>
      <c r="S201" s="98">
        <v>120</v>
      </c>
      <c r="T201" s="90">
        <f t="shared" si="222"/>
        <v>9.6153846153846168</v>
      </c>
      <c r="U201" s="246"/>
      <c r="V201" s="91"/>
      <c r="W201" s="91"/>
    </row>
    <row r="202" spans="1:24" s="162" customFormat="1" ht="18.75" x14ac:dyDescent="0.3">
      <c r="A202" s="167">
        <v>187</v>
      </c>
      <c r="B202" s="154" t="s">
        <v>157</v>
      </c>
      <c r="C202" s="155">
        <f>SUM(C203:C204)</f>
        <v>978.33900000000006</v>
      </c>
      <c r="D202" s="175">
        <f t="shared" ref="D202:E202" si="324">SUM(D203:D204)</f>
        <v>638</v>
      </c>
      <c r="E202" s="175">
        <f t="shared" si="324"/>
        <v>1000</v>
      </c>
      <c r="F202" s="158">
        <f t="shared" ref="F202" si="325">SUM(F203:F204)</f>
        <v>2.6918218667564502</v>
      </c>
      <c r="G202" s="175">
        <f t="shared" ref="G202" si="326">SUM(G203:G204)</f>
        <v>26</v>
      </c>
      <c r="H202" s="176">
        <f t="shared" si="228"/>
        <v>4.0752351097178678</v>
      </c>
      <c r="I202" s="175">
        <f t="shared" ref="I202" si="327">SUM(I203:I204)</f>
        <v>2</v>
      </c>
      <c r="J202" s="175">
        <f t="shared" ref="J202" si="328">SUM(J203:J204)</f>
        <v>1</v>
      </c>
      <c r="K202" s="175">
        <f t="shared" ref="K202" si="329">SUM(K203:K204)</f>
        <v>11</v>
      </c>
      <c r="L202" s="175">
        <f t="shared" ref="L202" si="330">SUM(L203:L204)</f>
        <v>20</v>
      </c>
      <c r="M202" s="175">
        <f t="shared" ref="M202" si="331">SUM(M203:M204)</f>
        <v>2</v>
      </c>
      <c r="N202" s="175">
        <f t="shared" ref="N202" si="332">SUM(N203:N204)</f>
        <v>6</v>
      </c>
      <c r="O202" s="175">
        <f t="shared" ref="O202:W202" si="333">SUM(O203:O204)</f>
        <v>12</v>
      </c>
      <c r="P202" s="160">
        <f t="shared" si="236"/>
        <v>76.923076923076934</v>
      </c>
      <c r="Q202" s="175">
        <f t="shared" si="333"/>
        <v>31</v>
      </c>
      <c r="R202" s="160">
        <f t="shared" si="221"/>
        <v>3.1</v>
      </c>
      <c r="S202" s="175">
        <f t="shared" si="333"/>
        <v>31</v>
      </c>
      <c r="T202" s="160">
        <f t="shared" si="222"/>
        <v>3.1</v>
      </c>
      <c r="U202" s="175">
        <f t="shared" si="333"/>
        <v>4</v>
      </c>
      <c r="V202" s="175">
        <f t="shared" si="333"/>
        <v>1</v>
      </c>
      <c r="W202" s="175">
        <f t="shared" si="333"/>
        <v>23</v>
      </c>
    </row>
    <row r="203" spans="1:24" s="48" customFormat="1" ht="18.75" x14ac:dyDescent="0.3">
      <c r="A203" s="71">
        <v>188</v>
      </c>
      <c r="B203" s="49" t="s">
        <v>158</v>
      </c>
      <c r="C203" s="50">
        <v>942.35900000000004</v>
      </c>
      <c r="D203" s="51">
        <v>487</v>
      </c>
      <c r="E203" s="52">
        <v>939</v>
      </c>
      <c r="F203" s="53">
        <f t="shared" si="258"/>
        <v>0.9964355410199297</v>
      </c>
      <c r="G203" s="97">
        <v>14</v>
      </c>
      <c r="H203" s="183">
        <f t="shared" si="228"/>
        <v>2.8747433264887063</v>
      </c>
      <c r="I203" s="54">
        <v>2</v>
      </c>
      <c r="J203" s="54">
        <v>1</v>
      </c>
      <c r="K203" s="54">
        <v>11</v>
      </c>
      <c r="L203" s="97">
        <f>M203+N203+O203</f>
        <v>13</v>
      </c>
      <c r="M203" s="54">
        <v>2</v>
      </c>
      <c r="N203" s="54">
        <v>1</v>
      </c>
      <c r="O203" s="54">
        <v>10</v>
      </c>
      <c r="P203" s="53">
        <f t="shared" si="236"/>
        <v>92.857142857142861</v>
      </c>
      <c r="Q203" s="52">
        <f t="shared" si="220"/>
        <v>28</v>
      </c>
      <c r="R203" s="53">
        <f t="shared" si="221"/>
        <v>2.9818956336528224</v>
      </c>
      <c r="S203" s="97">
        <v>28</v>
      </c>
      <c r="T203" s="53">
        <f t="shared" si="222"/>
        <v>2.9818956336528224</v>
      </c>
      <c r="U203" s="55">
        <f>ROUNDDOWN(Q203*15/100,0)</f>
        <v>4</v>
      </c>
      <c r="V203" s="55">
        <f>S203-U203-W203</f>
        <v>1</v>
      </c>
      <c r="W203" s="54">
        <f>ROUNDUP(Q203*80/100,0)</f>
        <v>23</v>
      </c>
      <c r="X203" s="47"/>
    </row>
    <row r="204" spans="1:24" s="46" customFormat="1" ht="18.75" x14ac:dyDescent="0.3">
      <c r="A204" s="85">
        <v>189</v>
      </c>
      <c r="B204" s="93" t="s">
        <v>159</v>
      </c>
      <c r="C204" s="87">
        <v>35.979999999999997</v>
      </c>
      <c r="D204" s="88">
        <v>151</v>
      </c>
      <c r="E204" s="89">
        <v>61</v>
      </c>
      <c r="F204" s="90">
        <f t="shared" si="258"/>
        <v>1.6953863257365205</v>
      </c>
      <c r="G204" s="98">
        <v>12</v>
      </c>
      <c r="H204" s="108">
        <f t="shared" si="228"/>
        <v>7.9470198675496695</v>
      </c>
      <c r="I204" s="91"/>
      <c r="J204" s="91"/>
      <c r="K204" s="91"/>
      <c r="L204" s="91">
        <f>M204+N204+O204</f>
        <v>7</v>
      </c>
      <c r="M204" s="91">
        <v>0</v>
      </c>
      <c r="N204" s="91">
        <v>5</v>
      </c>
      <c r="O204" s="91">
        <v>2</v>
      </c>
      <c r="P204" s="90">
        <f t="shared" si="236"/>
        <v>58.333333333333336</v>
      </c>
      <c r="Q204" s="89">
        <f t="shared" si="220"/>
        <v>3</v>
      </c>
      <c r="R204" s="90">
        <f t="shared" si="221"/>
        <v>4.918032786885246</v>
      </c>
      <c r="S204" s="98">
        <v>3</v>
      </c>
      <c r="T204" s="90">
        <f t="shared" si="222"/>
        <v>4.918032786885246</v>
      </c>
      <c r="U204" s="246"/>
      <c r="V204" s="91"/>
      <c r="W204" s="91"/>
    </row>
    <row r="205" spans="1:24" s="162" customFormat="1" ht="18.75" x14ac:dyDescent="0.3">
      <c r="A205" s="163">
        <v>190</v>
      </c>
      <c r="B205" s="154" t="s">
        <v>160</v>
      </c>
      <c r="C205" s="155">
        <f>SUM(C206:C216)</f>
        <v>589.27800000000002</v>
      </c>
      <c r="D205" s="175">
        <f t="shared" ref="D205" si="334">SUM(D206:D216)</f>
        <v>4053</v>
      </c>
      <c r="E205" s="175">
        <f>E206+E212+E213+E214+E215+E216</f>
        <v>4127</v>
      </c>
      <c r="F205" s="160">
        <f t="shared" si="258"/>
        <v>7.0034856213875285</v>
      </c>
      <c r="G205" s="159">
        <f>SUM(G206:G216)</f>
        <v>314</v>
      </c>
      <c r="H205" s="176">
        <f t="shared" si="228"/>
        <v>7.7473476437207003</v>
      </c>
      <c r="I205" s="159">
        <f t="shared" ref="I205:W205" si="335">SUM(I206:I216)</f>
        <v>7</v>
      </c>
      <c r="J205" s="159">
        <f t="shared" si="335"/>
        <v>3</v>
      </c>
      <c r="K205" s="159">
        <f t="shared" si="335"/>
        <v>39</v>
      </c>
      <c r="L205" s="159">
        <f t="shared" si="335"/>
        <v>277</v>
      </c>
      <c r="M205" s="159">
        <f t="shared" si="335"/>
        <v>21</v>
      </c>
      <c r="N205" s="159">
        <f t="shared" si="335"/>
        <v>130</v>
      </c>
      <c r="O205" s="159">
        <f t="shared" si="335"/>
        <v>126</v>
      </c>
      <c r="P205" s="160">
        <f t="shared" si="236"/>
        <v>88.216560509554142</v>
      </c>
      <c r="Q205" s="175">
        <f>Q206+Q212+Q213+Q214+Q215+Q216</f>
        <v>438</v>
      </c>
      <c r="R205" s="160">
        <f t="shared" si="221"/>
        <v>10.613036103707293</v>
      </c>
      <c r="S205" s="175">
        <f>S206+S212+S213+S214+S215+S216</f>
        <v>419</v>
      </c>
      <c r="T205" s="160">
        <f t="shared" si="222"/>
        <v>10.152653259025927</v>
      </c>
      <c r="U205" s="159">
        <f t="shared" si="335"/>
        <v>4</v>
      </c>
      <c r="V205" s="159">
        <f t="shared" si="335"/>
        <v>4</v>
      </c>
      <c r="W205" s="159">
        <f t="shared" si="335"/>
        <v>38</v>
      </c>
    </row>
    <row r="206" spans="1:24" s="48" customFormat="1" ht="18.75" x14ac:dyDescent="0.3">
      <c r="A206" s="71">
        <v>191</v>
      </c>
      <c r="B206" s="57" t="s">
        <v>324</v>
      </c>
      <c r="C206" s="50"/>
      <c r="D206" s="51">
        <v>618</v>
      </c>
      <c r="E206" s="52">
        <f>E207+E208+E209+E210+E211</f>
        <v>511</v>
      </c>
      <c r="F206" s="53"/>
      <c r="G206" s="97">
        <v>49</v>
      </c>
      <c r="H206" s="177">
        <f t="shared" si="228"/>
        <v>7.9288025889967635</v>
      </c>
      <c r="I206" s="54">
        <v>7</v>
      </c>
      <c r="J206" s="54">
        <v>3</v>
      </c>
      <c r="K206" s="54">
        <v>39</v>
      </c>
      <c r="L206" s="97">
        <f>M206+N206+O206</f>
        <v>27</v>
      </c>
      <c r="M206" s="54">
        <v>4</v>
      </c>
      <c r="N206" s="54">
        <v>2</v>
      </c>
      <c r="O206" s="54">
        <v>21</v>
      </c>
      <c r="P206" s="53">
        <f t="shared" si="236"/>
        <v>55.102040816326522</v>
      </c>
      <c r="Q206" s="52">
        <f>Q207+Q208+Q209+Q210+Q211</f>
        <v>46</v>
      </c>
      <c r="R206" s="53"/>
      <c r="S206" s="52">
        <f>S207+S208+S209+S210+S211</f>
        <v>46</v>
      </c>
      <c r="T206" s="53"/>
      <c r="U206" s="55"/>
      <c r="V206" s="55"/>
      <c r="W206" s="54"/>
      <c r="X206" s="47"/>
    </row>
    <row r="207" spans="1:24" s="48" customFormat="1" ht="18.75" x14ac:dyDescent="0.3">
      <c r="A207" s="71">
        <v>192</v>
      </c>
      <c r="B207" s="57" t="s">
        <v>267</v>
      </c>
      <c r="C207" s="50">
        <v>10.943</v>
      </c>
      <c r="D207" s="51"/>
      <c r="E207" s="52">
        <v>54</v>
      </c>
      <c r="F207" s="53">
        <f t="shared" si="258"/>
        <v>4.9346614273965095</v>
      </c>
      <c r="G207" s="97"/>
      <c r="H207" s="177"/>
      <c r="I207" s="54"/>
      <c r="J207" s="54"/>
      <c r="K207" s="54"/>
      <c r="L207" s="97"/>
      <c r="M207" s="54"/>
      <c r="N207" s="54"/>
      <c r="O207" s="54"/>
      <c r="P207" s="53"/>
      <c r="Q207" s="52">
        <f t="shared" si="220"/>
        <v>4</v>
      </c>
      <c r="R207" s="53">
        <f t="shared" si="221"/>
        <v>7.4074074074074066</v>
      </c>
      <c r="S207" s="97">
        <v>4</v>
      </c>
      <c r="T207" s="53">
        <f t="shared" si="222"/>
        <v>7.4074074074074066</v>
      </c>
      <c r="U207" s="55">
        <f t="shared" ref="U207:U210" si="336">ROUNDDOWN(Q207*15/100,0)</f>
        <v>0</v>
      </c>
      <c r="V207" s="55">
        <f t="shared" ref="V207:V210" si="337">S207-U207-W207</f>
        <v>0</v>
      </c>
      <c r="W207" s="54">
        <f t="shared" ref="W207:W210" si="338">ROUNDUP(Q207*80/100,0)</f>
        <v>4</v>
      </c>
      <c r="X207" s="47"/>
    </row>
    <row r="208" spans="1:24" s="48" customFormat="1" ht="18.75" x14ac:dyDescent="0.3">
      <c r="A208" s="75">
        <v>193</v>
      </c>
      <c r="B208" s="57" t="s">
        <v>268</v>
      </c>
      <c r="C208" s="50">
        <v>53.024000000000001</v>
      </c>
      <c r="D208" s="51"/>
      <c r="E208" s="52">
        <v>319</v>
      </c>
      <c r="F208" s="53">
        <f t="shared" si="258"/>
        <v>6.0161436330718168</v>
      </c>
      <c r="G208" s="97"/>
      <c r="H208" s="177"/>
      <c r="I208" s="54"/>
      <c r="J208" s="54"/>
      <c r="K208" s="54"/>
      <c r="L208" s="97"/>
      <c r="M208" s="54"/>
      <c r="N208" s="54"/>
      <c r="O208" s="54"/>
      <c r="P208" s="53"/>
      <c r="Q208" s="52">
        <f t="shared" si="220"/>
        <v>31</v>
      </c>
      <c r="R208" s="53">
        <f t="shared" si="221"/>
        <v>9.7178683385579934</v>
      </c>
      <c r="S208" s="97">
        <v>31</v>
      </c>
      <c r="T208" s="53">
        <f t="shared" ref="T208:T226" si="339">S208/E208*100</f>
        <v>9.7178683385579934</v>
      </c>
      <c r="U208" s="55">
        <f t="shared" si="336"/>
        <v>4</v>
      </c>
      <c r="V208" s="55">
        <f t="shared" si="337"/>
        <v>2</v>
      </c>
      <c r="W208" s="54">
        <f t="shared" si="338"/>
        <v>25</v>
      </c>
      <c r="X208" s="47"/>
    </row>
    <row r="209" spans="1:24" s="48" customFormat="1" ht="18.75" x14ac:dyDescent="0.3">
      <c r="A209" s="180">
        <v>194</v>
      </c>
      <c r="B209" s="57" t="s">
        <v>269</v>
      </c>
      <c r="C209" s="50">
        <v>15.925000000000001</v>
      </c>
      <c r="D209" s="51"/>
      <c r="E209" s="52">
        <v>74</v>
      </c>
      <c r="F209" s="53">
        <f t="shared" si="258"/>
        <v>4.6467817896389318</v>
      </c>
      <c r="G209" s="97"/>
      <c r="H209" s="177"/>
      <c r="I209" s="54"/>
      <c r="J209" s="54"/>
      <c r="K209" s="54"/>
      <c r="L209" s="97"/>
      <c r="M209" s="54"/>
      <c r="N209" s="54"/>
      <c r="O209" s="54"/>
      <c r="P209" s="53"/>
      <c r="Q209" s="52">
        <f t="shared" si="220"/>
        <v>5</v>
      </c>
      <c r="R209" s="53">
        <f t="shared" si="221"/>
        <v>6.756756756756757</v>
      </c>
      <c r="S209" s="97">
        <v>5</v>
      </c>
      <c r="T209" s="53">
        <f t="shared" si="339"/>
        <v>6.756756756756757</v>
      </c>
      <c r="U209" s="55">
        <f t="shared" si="336"/>
        <v>0</v>
      </c>
      <c r="V209" s="55">
        <f t="shared" si="337"/>
        <v>1</v>
      </c>
      <c r="W209" s="54">
        <f t="shared" si="338"/>
        <v>4</v>
      </c>
      <c r="X209" s="47"/>
    </row>
    <row r="210" spans="1:24" s="48" customFormat="1" ht="18.75" x14ac:dyDescent="0.3">
      <c r="A210" s="71">
        <v>195</v>
      </c>
      <c r="B210" s="57" t="s">
        <v>270</v>
      </c>
      <c r="C210" s="50">
        <v>10.377000000000001</v>
      </c>
      <c r="D210" s="51"/>
      <c r="E210" s="52">
        <v>64</v>
      </c>
      <c r="F210" s="53">
        <f t="shared" si="258"/>
        <v>6.1674857858726027</v>
      </c>
      <c r="G210" s="97"/>
      <c r="H210" s="177"/>
      <c r="I210" s="54"/>
      <c r="J210" s="54"/>
      <c r="K210" s="54"/>
      <c r="L210" s="97"/>
      <c r="M210" s="54"/>
      <c r="N210" s="54"/>
      <c r="O210" s="54"/>
      <c r="P210" s="53"/>
      <c r="Q210" s="52">
        <f t="shared" ref="Q210:Q235" si="340">INT(E210*IF(F210&lt;1,0.03,IF(F210&lt;2,0.05,IF(F210&lt;4,0.07,IF(F210&lt;6,0.08,IF(F210&lt;8,0.1,IF(F210&lt;10,0.12,IF(F210&lt;12,0.15,IF(F210&lt;15,0.2,IF(F210&lt;20,0.25,0.3))))))))))</f>
        <v>6</v>
      </c>
      <c r="R210" s="53">
        <f t="shared" ref="R210:R240" si="341">Q210/E210*100</f>
        <v>9.375</v>
      </c>
      <c r="S210" s="97">
        <v>6</v>
      </c>
      <c r="T210" s="53">
        <f t="shared" si="339"/>
        <v>9.375</v>
      </c>
      <c r="U210" s="55">
        <f t="shared" si="336"/>
        <v>0</v>
      </c>
      <c r="V210" s="55">
        <f t="shared" si="337"/>
        <v>1</v>
      </c>
      <c r="W210" s="54">
        <f t="shared" si="338"/>
        <v>5</v>
      </c>
      <c r="X210" s="47"/>
    </row>
    <row r="211" spans="1:24" s="48" customFormat="1" ht="18.75" x14ac:dyDescent="0.3">
      <c r="A211" s="71">
        <v>196</v>
      </c>
      <c r="B211" s="57" t="s">
        <v>271</v>
      </c>
      <c r="C211" s="50">
        <v>15.475</v>
      </c>
      <c r="D211" s="51"/>
      <c r="E211" s="52">
        <v>0</v>
      </c>
      <c r="F211" s="53">
        <f t="shared" si="258"/>
        <v>0</v>
      </c>
      <c r="G211" s="97"/>
      <c r="H211" s="177"/>
      <c r="I211" s="54"/>
      <c r="J211" s="54"/>
      <c r="K211" s="54"/>
      <c r="L211" s="97"/>
      <c r="M211" s="54"/>
      <c r="N211" s="54"/>
      <c r="O211" s="54"/>
      <c r="P211" s="53"/>
      <c r="Q211" s="52"/>
      <c r="R211" s="53"/>
      <c r="S211" s="97"/>
      <c r="T211" s="53"/>
      <c r="U211" s="55"/>
      <c r="V211" s="55"/>
      <c r="W211" s="54"/>
      <c r="X211" s="47"/>
    </row>
    <row r="212" spans="1:24" s="46" customFormat="1" ht="18.75" x14ac:dyDescent="0.3">
      <c r="A212" s="85">
        <v>197</v>
      </c>
      <c r="B212" s="86" t="s">
        <v>163</v>
      </c>
      <c r="C212" s="87">
        <v>10.76</v>
      </c>
      <c r="D212" s="88">
        <v>232</v>
      </c>
      <c r="E212" s="89">
        <v>85</v>
      </c>
      <c r="F212" s="90">
        <f t="shared" si="258"/>
        <v>7.8996282527881041</v>
      </c>
      <c r="G212" s="98">
        <v>30</v>
      </c>
      <c r="H212" s="108">
        <f t="shared" ref="H212:H240" si="342">G212/D212*100</f>
        <v>12.931034482758621</v>
      </c>
      <c r="I212" s="91"/>
      <c r="J212" s="91"/>
      <c r="K212" s="91"/>
      <c r="L212" s="91">
        <f t="shared" ref="L212:L215" si="343">M212+N212+O212</f>
        <v>23</v>
      </c>
      <c r="M212" s="91">
        <v>4</v>
      </c>
      <c r="N212" s="91">
        <v>12</v>
      </c>
      <c r="O212" s="91">
        <v>7</v>
      </c>
      <c r="P212" s="90">
        <f t="shared" ref="P212:P239" si="344">L212/G212*100</f>
        <v>76.666666666666671</v>
      </c>
      <c r="Q212" s="89">
        <f t="shared" si="340"/>
        <v>8</v>
      </c>
      <c r="R212" s="90">
        <f t="shared" si="341"/>
        <v>9.4117647058823533</v>
      </c>
      <c r="S212" s="98">
        <v>8</v>
      </c>
      <c r="T212" s="90">
        <f t="shared" si="339"/>
        <v>9.4117647058823533</v>
      </c>
      <c r="U212" s="246"/>
      <c r="V212" s="91"/>
      <c r="W212" s="91"/>
    </row>
    <row r="213" spans="1:24" s="46" customFormat="1" ht="18.75" x14ac:dyDescent="0.3">
      <c r="A213" s="182">
        <v>198</v>
      </c>
      <c r="B213" s="86" t="s">
        <v>199</v>
      </c>
      <c r="C213" s="87">
        <v>85.9</v>
      </c>
      <c r="D213" s="88">
        <v>518</v>
      </c>
      <c r="E213" s="89">
        <v>673</v>
      </c>
      <c r="F213" s="90">
        <f t="shared" si="258"/>
        <v>7.8346915017462164</v>
      </c>
      <c r="G213" s="98">
        <v>50</v>
      </c>
      <c r="H213" s="108">
        <f t="shared" si="342"/>
        <v>9.6525096525096519</v>
      </c>
      <c r="I213" s="91"/>
      <c r="J213" s="91"/>
      <c r="K213" s="91"/>
      <c r="L213" s="91">
        <f t="shared" si="343"/>
        <v>50</v>
      </c>
      <c r="M213" s="91">
        <v>7</v>
      </c>
      <c r="N213" s="91">
        <v>28</v>
      </c>
      <c r="O213" s="91">
        <v>15</v>
      </c>
      <c r="P213" s="90">
        <f t="shared" si="344"/>
        <v>100</v>
      </c>
      <c r="Q213" s="89">
        <f t="shared" si="340"/>
        <v>67</v>
      </c>
      <c r="R213" s="90">
        <f t="shared" si="341"/>
        <v>9.9554234769687966</v>
      </c>
      <c r="S213" s="98">
        <v>67</v>
      </c>
      <c r="T213" s="90">
        <f t="shared" si="339"/>
        <v>9.9554234769687966</v>
      </c>
      <c r="U213" s="246"/>
      <c r="V213" s="91"/>
      <c r="W213" s="91"/>
    </row>
    <row r="214" spans="1:24" s="46" customFormat="1" ht="18.75" x14ac:dyDescent="0.3">
      <c r="A214" s="92">
        <v>199</v>
      </c>
      <c r="B214" s="86" t="s">
        <v>272</v>
      </c>
      <c r="C214" s="87">
        <v>75.05</v>
      </c>
      <c r="D214" s="88">
        <v>742</v>
      </c>
      <c r="E214" s="89">
        <v>597</v>
      </c>
      <c r="F214" s="90">
        <f t="shared" si="258"/>
        <v>7.9546968687541639</v>
      </c>
      <c r="G214" s="98">
        <v>37</v>
      </c>
      <c r="H214" s="108">
        <f t="shared" si="342"/>
        <v>4.986522911051213</v>
      </c>
      <c r="I214" s="91"/>
      <c r="J214" s="91"/>
      <c r="K214" s="91"/>
      <c r="L214" s="91">
        <f t="shared" si="343"/>
        <v>37</v>
      </c>
      <c r="M214" s="91">
        <v>5</v>
      </c>
      <c r="N214" s="91">
        <v>20</v>
      </c>
      <c r="O214" s="91">
        <v>12</v>
      </c>
      <c r="P214" s="90">
        <f t="shared" si="344"/>
        <v>100</v>
      </c>
      <c r="Q214" s="89">
        <f t="shared" si="340"/>
        <v>59</v>
      </c>
      <c r="R214" s="90">
        <f t="shared" si="341"/>
        <v>9.8827470686767178</v>
      </c>
      <c r="S214" s="98">
        <v>40</v>
      </c>
      <c r="T214" s="90">
        <f t="shared" si="339"/>
        <v>6.7001675041876041</v>
      </c>
      <c r="U214" s="246"/>
      <c r="V214" s="91"/>
      <c r="W214" s="91"/>
    </row>
    <row r="215" spans="1:24" s="46" customFormat="1" ht="18.75" x14ac:dyDescent="0.3">
      <c r="A215" s="92">
        <v>200</v>
      </c>
      <c r="B215" s="86" t="s">
        <v>162</v>
      </c>
      <c r="C215" s="87">
        <v>297.78500000000003</v>
      </c>
      <c r="D215" s="88">
        <v>1854</v>
      </c>
      <c r="E215" s="89">
        <v>2045</v>
      </c>
      <c r="F215" s="90">
        <f t="shared" si="258"/>
        <v>6.8673707540675313</v>
      </c>
      <c r="G215" s="98">
        <v>140</v>
      </c>
      <c r="H215" s="108">
        <f t="shared" si="342"/>
        <v>7.5512405609492985</v>
      </c>
      <c r="I215" s="91"/>
      <c r="J215" s="91"/>
      <c r="K215" s="91"/>
      <c r="L215" s="91">
        <f t="shared" si="343"/>
        <v>132</v>
      </c>
      <c r="M215" s="91">
        <v>0</v>
      </c>
      <c r="N215" s="91">
        <v>64</v>
      </c>
      <c r="O215" s="91">
        <v>68</v>
      </c>
      <c r="P215" s="90">
        <f t="shared" si="344"/>
        <v>94.285714285714278</v>
      </c>
      <c r="Q215" s="89">
        <f t="shared" si="340"/>
        <v>204</v>
      </c>
      <c r="R215" s="90">
        <f t="shared" si="341"/>
        <v>9.9755501222493876</v>
      </c>
      <c r="S215" s="98">
        <v>204</v>
      </c>
      <c r="T215" s="90">
        <f t="shared" si="339"/>
        <v>9.9755501222493876</v>
      </c>
      <c r="U215" s="246"/>
      <c r="V215" s="91"/>
      <c r="W215" s="91"/>
    </row>
    <row r="216" spans="1:24" s="46" customFormat="1" ht="18.75" x14ac:dyDescent="0.3">
      <c r="A216" s="85">
        <v>201</v>
      </c>
      <c r="B216" s="86" t="s">
        <v>294</v>
      </c>
      <c r="C216" s="87">
        <v>14.039</v>
      </c>
      <c r="D216" s="88">
        <v>89</v>
      </c>
      <c r="E216" s="89">
        <v>216</v>
      </c>
      <c r="F216" s="90">
        <f t="shared" si="258"/>
        <v>15.385711232993803</v>
      </c>
      <c r="G216" s="98">
        <v>8</v>
      </c>
      <c r="H216" s="108">
        <f t="shared" si="342"/>
        <v>8.9887640449438209</v>
      </c>
      <c r="I216" s="91"/>
      <c r="J216" s="91"/>
      <c r="K216" s="91"/>
      <c r="L216" s="91">
        <f>M216+N216+O216</f>
        <v>8</v>
      </c>
      <c r="M216" s="91">
        <v>1</v>
      </c>
      <c r="N216" s="91">
        <v>4</v>
      </c>
      <c r="O216" s="91">
        <v>3</v>
      </c>
      <c r="P216" s="90">
        <f t="shared" si="344"/>
        <v>100</v>
      </c>
      <c r="Q216" s="89">
        <f t="shared" si="340"/>
        <v>54</v>
      </c>
      <c r="R216" s="90">
        <f t="shared" si="341"/>
        <v>25</v>
      </c>
      <c r="S216" s="98">
        <v>54</v>
      </c>
      <c r="T216" s="90">
        <f t="shared" si="339"/>
        <v>25</v>
      </c>
      <c r="U216" s="246"/>
      <c r="V216" s="91"/>
      <c r="W216" s="91"/>
    </row>
    <row r="217" spans="1:24" s="162" customFormat="1" ht="18.75" x14ac:dyDescent="0.3">
      <c r="A217" s="163">
        <v>202</v>
      </c>
      <c r="B217" s="154" t="s">
        <v>164</v>
      </c>
      <c r="C217" s="155">
        <f>SUM(C218:C225)</f>
        <v>814.23400000000004</v>
      </c>
      <c r="D217" s="175">
        <f t="shared" ref="D217" si="345">SUM(D218:D225)</f>
        <v>819</v>
      </c>
      <c r="E217" s="175">
        <f>E218+E222+E223+E224+E225</f>
        <v>1065</v>
      </c>
      <c r="F217" s="158">
        <f t="shared" ref="F217" si="346">SUM(F218:F225)</f>
        <v>12.436377031613123</v>
      </c>
      <c r="G217" s="175">
        <f t="shared" ref="G217" si="347">SUM(G218:G225)</f>
        <v>68</v>
      </c>
      <c r="H217" s="176">
        <f t="shared" si="342"/>
        <v>8.3028083028083017</v>
      </c>
      <c r="I217" s="175">
        <f t="shared" ref="I217" si="348">SUM(I218:I225)</f>
        <v>0</v>
      </c>
      <c r="J217" s="175">
        <f t="shared" ref="J217" si="349">SUM(J218:J225)</f>
        <v>0</v>
      </c>
      <c r="K217" s="175">
        <f t="shared" ref="K217" si="350">SUM(K218:K225)</f>
        <v>6</v>
      </c>
      <c r="L217" s="159">
        <f>SUM(L218:L225)</f>
        <v>8</v>
      </c>
      <c r="M217" s="159">
        <f>SUM(M218:M225)</f>
        <v>1</v>
      </c>
      <c r="N217" s="159">
        <f>SUM(N218:N225)</f>
        <v>2</v>
      </c>
      <c r="O217" s="159">
        <f>SUM(O218:O225)</f>
        <v>5</v>
      </c>
      <c r="P217" s="160">
        <f t="shared" si="344"/>
        <v>11.76470588235294</v>
      </c>
      <c r="Q217" s="175">
        <f>Q218+Q222+Q223+Q224+Q225</f>
        <v>56</v>
      </c>
      <c r="R217" s="160">
        <f t="shared" si="341"/>
        <v>5.2582159624413141</v>
      </c>
      <c r="S217" s="175">
        <f>S218+S222+S223+S224+S225</f>
        <v>53</v>
      </c>
      <c r="T217" s="160">
        <f t="shared" si="339"/>
        <v>4.976525821596244</v>
      </c>
      <c r="U217" s="159">
        <f t="shared" ref="U217:W217" si="351">SUM(U218:U225)</f>
        <v>4</v>
      </c>
      <c r="V217" s="159">
        <f t="shared" si="351"/>
        <v>2</v>
      </c>
      <c r="W217" s="159">
        <f t="shared" si="351"/>
        <v>28</v>
      </c>
    </row>
    <row r="218" spans="1:24" s="48" customFormat="1" ht="18.75" x14ac:dyDescent="0.3">
      <c r="A218" s="71">
        <v>203</v>
      </c>
      <c r="B218" s="57" t="s">
        <v>325</v>
      </c>
      <c r="C218" s="50"/>
      <c r="D218" s="51">
        <v>223</v>
      </c>
      <c r="E218" s="52">
        <f>E220+E219+E221</f>
        <v>694</v>
      </c>
      <c r="F218" s="53"/>
      <c r="G218" s="97">
        <v>6</v>
      </c>
      <c r="H218" s="177">
        <f t="shared" si="342"/>
        <v>2.6905829596412558</v>
      </c>
      <c r="I218" s="54">
        <v>0</v>
      </c>
      <c r="J218" s="54">
        <v>0</v>
      </c>
      <c r="K218" s="54">
        <v>6</v>
      </c>
      <c r="L218" s="97">
        <f>M218+N218+O218</f>
        <v>4</v>
      </c>
      <c r="M218" s="54">
        <v>0</v>
      </c>
      <c r="N218" s="54">
        <v>0</v>
      </c>
      <c r="O218" s="54">
        <v>4</v>
      </c>
      <c r="P218" s="53">
        <f t="shared" si="344"/>
        <v>66.666666666666657</v>
      </c>
      <c r="Q218" s="52">
        <f>Q220+Q219+Q221</f>
        <v>34</v>
      </c>
      <c r="R218" s="53"/>
      <c r="S218" s="52">
        <f>S220+S219+S221</f>
        <v>34</v>
      </c>
      <c r="T218" s="53"/>
      <c r="U218" s="55"/>
      <c r="V218" s="55"/>
      <c r="W218" s="54"/>
      <c r="X218" s="47"/>
    </row>
    <row r="219" spans="1:24" s="48" customFormat="1" ht="18.75" x14ac:dyDescent="0.3">
      <c r="A219" s="71">
        <v>204</v>
      </c>
      <c r="B219" s="57" t="s">
        <v>273</v>
      </c>
      <c r="C219" s="50">
        <v>580.66600000000005</v>
      </c>
      <c r="D219" s="51"/>
      <c r="E219" s="52">
        <v>593</v>
      </c>
      <c r="F219" s="53">
        <f t="shared" si="258"/>
        <v>1.0212411265684576</v>
      </c>
      <c r="G219" s="97"/>
      <c r="H219" s="177"/>
      <c r="I219" s="54"/>
      <c r="J219" s="54"/>
      <c r="K219" s="54"/>
      <c r="L219" s="97"/>
      <c r="M219" s="54"/>
      <c r="N219" s="54"/>
      <c r="O219" s="54"/>
      <c r="P219" s="53"/>
      <c r="Q219" s="52">
        <f t="shared" si="340"/>
        <v>29</v>
      </c>
      <c r="R219" s="53">
        <f t="shared" si="341"/>
        <v>4.8903878583473865</v>
      </c>
      <c r="S219" s="97">
        <v>29</v>
      </c>
      <c r="T219" s="53">
        <f t="shared" si="339"/>
        <v>4.8903878583473865</v>
      </c>
      <c r="U219" s="55">
        <f t="shared" ref="U219:U220" si="352">ROUNDDOWN(Q219*15/100,0)</f>
        <v>4</v>
      </c>
      <c r="V219" s="55">
        <f t="shared" ref="V219:V220" si="353">S219-U219-W219</f>
        <v>1</v>
      </c>
      <c r="W219" s="54">
        <f>ROUNDUP(Q219*80/100,0)</f>
        <v>24</v>
      </c>
      <c r="X219" s="47"/>
    </row>
    <row r="220" spans="1:24" s="48" customFormat="1" ht="18.75" x14ac:dyDescent="0.3">
      <c r="A220" s="75">
        <v>205</v>
      </c>
      <c r="B220" s="57" t="s">
        <v>274</v>
      </c>
      <c r="C220" s="50">
        <v>50.73</v>
      </c>
      <c r="D220" s="51"/>
      <c r="E220" s="52">
        <v>101</v>
      </c>
      <c r="F220" s="53">
        <f t="shared" si="258"/>
        <v>1.9909323871476445</v>
      </c>
      <c r="G220" s="97"/>
      <c r="H220" s="177"/>
      <c r="I220" s="54"/>
      <c r="J220" s="54"/>
      <c r="K220" s="54"/>
      <c r="L220" s="97"/>
      <c r="M220" s="54"/>
      <c r="N220" s="54"/>
      <c r="O220" s="54"/>
      <c r="P220" s="53"/>
      <c r="Q220" s="52">
        <f t="shared" si="340"/>
        <v>5</v>
      </c>
      <c r="R220" s="53">
        <f t="shared" si="341"/>
        <v>4.9504950495049505</v>
      </c>
      <c r="S220" s="97">
        <v>5</v>
      </c>
      <c r="T220" s="53">
        <f t="shared" si="339"/>
        <v>4.9504950495049505</v>
      </c>
      <c r="U220" s="55">
        <f t="shared" si="352"/>
        <v>0</v>
      </c>
      <c r="V220" s="55">
        <f t="shared" si="353"/>
        <v>1</v>
      </c>
      <c r="W220" s="54">
        <f t="shared" ref="W220" si="354">ROUNDUP(Q220*80/100,0)</f>
        <v>4</v>
      </c>
      <c r="X220" s="47"/>
    </row>
    <row r="221" spans="1:24" s="48" customFormat="1" ht="18.75" x14ac:dyDescent="0.3">
      <c r="A221" s="180">
        <v>206</v>
      </c>
      <c r="B221" s="57" t="s">
        <v>275</v>
      </c>
      <c r="C221" s="50">
        <v>1.31</v>
      </c>
      <c r="D221" s="51"/>
      <c r="E221" s="52">
        <v>0</v>
      </c>
      <c r="F221" s="53">
        <f t="shared" si="258"/>
        <v>0</v>
      </c>
      <c r="G221" s="97"/>
      <c r="H221" s="177"/>
      <c r="I221" s="54"/>
      <c r="J221" s="54"/>
      <c r="K221" s="54"/>
      <c r="L221" s="97"/>
      <c r="M221" s="54"/>
      <c r="N221" s="54"/>
      <c r="O221" s="54"/>
      <c r="P221" s="53"/>
      <c r="Q221" s="52"/>
      <c r="R221" s="53"/>
      <c r="S221" s="97"/>
      <c r="T221" s="53"/>
      <c r="U221" s="55"/>
      <c r="V221" s="55"/>
      <c r="W221" s="54"/>
      <c r="X221" s="47"/>
    </row>
    <row r="222" spans="1:24" s="46" customFormat="1" ht="15.75" customHeight="1" x14ac:dyDescent="0.3">
      <c r="A222" s="92">
        <v>207</v>
      </c>
      <c r="B222" s="86" t="s">
        <v>166</v>
      </c>
      <c r="C222" s="87">
        <v>59.862000000000002</v>
      </c>
      <c r="D222" s="88">
        <v>71</v>
      </c>
      <c r="E222" s="89">
        <v>90</v>
      </c>
      <c r="F222" s="90">
        <f t="shared" si="258"/>
        <v>1.5034579532925729</v>
      </c>
      <c r="G222" s="98">
        <v>3</v>
      </c>
      <c r="H222" s="108">
        <f t="shared" si="342"/>
        <v>4.225352112676056</v>
      </c>
      <c r="I222" s="91"/>
      <c r="J222" s="91"/>
      <c r="K222" s="91"/>
      <c r="L222" s="91">
        <f t="shared" ref="L222:L225" si="355">M222+N222+O222</f>
        <v>3</v>
      </c>
      <c r="M222" s="91">
        <v>0</v>
      </c>
      <c r="N222" s="91">
        <v>2</v>
      </c>
      <c r="O222" s="91">
        <v>1</v>
      </c>
      <c r="P222" s="90">
        <f t="shared" si="344"/>
        <v>100</v>
      </c>
      <c r="Q222" s="89">
        <f t="shared" si="340"/>
        <v>4</v>
      </c>
      <c r="R222" s="90">
        <f t="shared" si="341"/>
        <v>4.4444444444444446</v>
      </c>
      <c r="S222" s="98">
        <v>4</v>
      </c>
      <c r="T222" s="90">
        <f t="shared" si="339"/>
        <v>4.4444444444444446</v>
      </c>
      <c r="U222" s="246"/>
      <c r="V222" s="91"/>
      <c r="W222" s="91"/>
    </row>
    <row r="223" spans="1:24" s="46" customFormat="1" ht="18.75" x14ac:dyDescent="0.3">
      <c r="A223" s="92">
        <v>208</v>
      </c>
      <c r="B223" s="86" t="s">
        <v>97</v>
      </c>
      <c r="C223" s="87">
        <v>51.22</v>
      </c>
      <c r="D223" s="88">
        <v>0</v>
      </c>
      <c r="E223" s="89">
        <v>27</v>
      </c>
      <c r="F223" s="90">
        <f t="shared" ref="F223:F237" si="356">E223/C223</f>
        <v>0.52713783678250681</v>
      </c>
      <c r="G223" s="98"/>
      <c r="H223" s="108"/>
      <c r="I223" s="91"/>
      <c r="J223" s="91"/>
      <c r="K223" s="91"/>
      <c r="L223" s="91"/>
      <c r="M223" s="91"/>
      <c r="N223" s="91"/>
      <c r="O223" s="91"/>
      <c r="P223" s="90"/>
      <c r="Q223" s="89">
        <v>0</v>
      </c>
      <c r="R223" s="90"/>
      <c r="S223" s="98"/>
      <c r="T223" s="90"/>
      <c r="U223" s="246"/>
      <c r="V223" s="91"/>
      <c r="W223" s="91"/>
    </row>
    <row r="224" spans="1:24" s="46" customFormat="1" ht="18.75" x14ac:dyDescent="0.3">
      <c r="A224" s="85">
        <v>209</v>
      </c>
      <c r="B224" s="86" t="s">
        <v>295</v>
      </c>
      <c r="C224" s="87">
        <v>43.893000000000001</v>
      </c>
      <c r="D224" s="88">
        <v>359</v>
      </c>
      <c r="E224" s="89">
        <v>146</v>
      </c>
      <c r="F224" s="90">
        <f t="shared" si="356"/>
        <v>3.3262707037568631</v>
      </c>
      <c r="G224" s="98">
        <v>43</v>
      </c>
      <c r="H224" s="108">
        <f t="shared" si="342"/>
        <v>11.977715877437326</v>
      </c>
      <c r="I224" s="91"/>
      <c r="J224" s="91"/>
      <c r="K224" s="91"/>
      <c r="L224" s="91">
        <f t="shared" si="355"/>
        <v>0</v>
      </c>
      <c r="M224" s="91">
        <v>0</v>
      </c>
      <c r="N224" s="91">
        <v>0</v>
      </c>
      <c r="O224" s="91">
        <v>0</v>
      </c>
      <c r="P224" s="90">
        <f t="shared" si="344"/>
        <v>0</v>
      </c>
      <c r="Q224" s="89">
        <f t="shared" si="340"/>
        <v>10</v>
      </c>
      <c r="R224" s="90">
        <f t="shared" si="341"/>
        <v>6.8493150684931505</v>
      </c>
      <c r="S224" s="98">
        <v>10</v>
      </c>
      <c r="T224" s="90">
        <f t="shared" si="339"/>
        <v>6.8493150684931505</v>
      </c>
      <c r="U224" s="246"/>
      <c r="V224" s="91"/>
      <c r="W224" s="91"/>
    </row>
    <row r="225" spans="1:38" s="46" customFormat="1" ht="18.75" x14ac:dyDescent="0.3">
      <c r="A225" s="182">
        <v>210</v>
      </c>
      <c r="B225" s="86" t="s">
        <v>296</v>
      </c>
      <c r="C225" s="87">
        <v>26.553000000000001</v>
      </c>
      <c r="D225" s="88">
        <v>166</v>
      </c>
      <c r="E225" s="89">
        <v>108</v>
      </c>
      <c r="F225" s="90">
        <f t="shared" si="356"/>
        <v>4.0673370240650772</v>
      </c>
      <c r="G225" s="98">
        <v>16</v>
      </c>
      <c r="H225" s="108">
        <f t="shared" si="342"/>
        <v>9.6385542168674707</v>
      </c>
      <c r="I225" s="91"/>
      <c r="J225" s="91"/>
      <c r="K225" s="91"/>
      <c r="L225" s="91">
        <f t="shared" si="355"/>
        <v>1</v>
      </c>
      <c r="M225" s="91">
        <v>1</v>
      </c>
      <c r="N225" s="91">
        <v>0</v>
      </c>
      <c r="O225" s="91">
        <v>0</v>
      </c>
      <c r="P225" s="90">
        <f t="shared" si="344"/>
        <v>6.25</v>
      </c>
      <c r="Q225" s="89">
        <f t="shared" si="340"/>
        <v>8</v>
      </c>
      <c r="R225" s="90">
        <f t="shared" si="341"/>
        <v>7.4074074074074066</v>
      </c>
      <c r="S225" s="98">
        <v>5</v>
      </c>
      <c r="T225" s="90">
        <f t="shared" si="339"/>
        <v>4.6296296296296298</v>
      </c>
      <c r="U225" s="246"/>
      <c r="V225" s="91"/>
      <c r="W225" s="91"/>
    </row>
    <row r="226" spans="1:38" s="162" customFormat="1" ht="18.75" x14ac:dyDescent="0.3">
      <c r="A226" s="167">
        <v>211</v>
      </c>
      <c r="B226" s="154" t="s">
        <v>167</v>
      </c>
      <c r="C226" s="155">
        <f>SUM(C227:C229)</f>
        <v>390.32700000000006</v>
      </c>
      <c r="D226" s="175">
        <f t="shared" ref="D226:E226" si="357">SUM(D227:D229)</f>
        <v>452</v>
      </c>
      <c r="E226" s="175">
        <f t="shared" si="357"/>
        <v>521</v>
      </c>
      <c r="F226" s="158">
        <f t="shared" ref="F226" si="358">SUM(F227:F229)</f>
        <v>9.1544306759394463</v>
      </c>
      <c r="G226" s="175">
        <f t="shared" ref="G226" si="359">SUM(G227:G229)</f>
        <v>22</v>
      </c>
      <c r="H226" s="176">
        <f t="shared" si="342"/>
        <v>4.8672566371681416</v>
      </c>
      <c r="I226" s="175">
        <f t="shared" ref="I226" si="360">SUM(I227:I229)</f>
        <v>0</v>
      </c>
      <c r="J226" s="175">
        <f t="shared" ref="J226" si="361">SUM(J227:J229)</f>
        <v>0</v>
      </c>
      <c r="K226" s="175">
        <f t="shared" ref="K226" si="362">SUM(K227:K229)</f>
        <v>3</v>
      </c>
      <c r="L226" s="159">
        <f>SUM(L227:L229)</f>
        <v>19</v>
      </c>
      <c r="M226" s="159">
        <f>SUM(M227:M229)</f>
        <v>1</v>
      </c>
      <c r="N226" s="159">
        <f>SUM(N227:N229)</f>
        <v>10</v>
      </c>
      <c r="O226" s="159">
        <f>SUM(O227:O229)</f>
        <v>8</v>
      </c>
      <c r="P226" s="160">
        <f t="shared" si="344"/>
        <v>86.36363636363636</v>
      </c>
      <c r="Q226" s="159">
        <f t="shared" ref="Q226:W226" si="363">SUM(Q227:Q229)</f>
        <v>27</v>
      </c>
      <c r="R226" s="160">
        <f t="shared" si="341"/>
        <v>5.182341650671785</v>
      </c>
      <c r="S226" s="159">
        <f t="shared" si="363"/>
        <v>27</v>
      </c>
      <c r="T226" s="160">
        <f t="shared" si="339"/>
        <v>5.182341650671785</v>
      </c>
      <c r="U226" s="159">
        <f t="shared" si="363"/>
        <v>0</v>
      </c>
      <c r="V226" s="159">
        <f t="shared" si="363"/>
        <v>1</v>
      </c>
      <c r="W226" s="159">
        <f t="shared" si="363"/>
        <v>6</v>
      </c>
    </row>
    <row r="227" spans="1:38" s="48" customFormat="1" ht="18.75" x14ac:dyDescent="0.3">
      <c r="A227" s="71">
        <v>212</v>
      </c>
      <c r="B227" s="57" t="s">
        <v>168</v>
      </c>
      <c r="C227" s="50">
        <v>284.08100000000002</v>
      </c>
      <c r="D227" s="51">
        <v>133</v>
      </c>
      <c r="E227" s="52">
        <v>258</v>
      </c>
      <c r="F227" s="53">
        <f t="shared" si="356"/>
        <v>0.90819167772571907</v>
      </c>
      <c r="G227" s="97">
        <v>3</v>
      </c>
      <c r="H227" s="177">
        <f t="shared" si="342"/>
        <v>2.2556390977443606</v>
      </c>
      <c r="I227" s="54">
        <v>0</v>
      </c>
      <c r="J227" s="54">
        <v>0</v>
      </c>
      <c r="K227" s="54">
        <v>3</v>
      </c>
      <c r="L227" s="97">
        <f>M227+N227+O227</f>
        <v>2</v>
      </c>
      <c r="M227" s="54">
        <v>0</v>
      </c>
      <c r="N227" s="54">
        <v>0</v>
      </c>
      <c r="O227" s="54">
        <v>2</v>
      </c>
      <c r="P227" s="53">
        <f t="shared" si="344"/>
        <v>66.666666666666657</v>
      </c>
      <c r="Q227" s="52">
        <f t="shared" si="340"/>
        <v>7</v>
      </c>
      <c r="R227" s="53">
        <f t="shared" si="341"/>
        <v>2.7131782945736433</v>
      </c>
      <c r="S227" s="97">
        <v>7</v>
      </c>
      <c r="T227" s="53">
        <f t="shared" ref="T227:T240" si="364">S227/E227*100</f>
        <v>2.7131782945736433</v>
      </c>
      <c r="U227" s="55">
        <v>0</v>
      </c>
      <c r="V227" s="55">
        <f>S227-U227-W227</f>
        <v>1</v>
      </c>
      <c r="W227" s="54">
        <f>ROUNDUP(Q227*80/100,0)</f>
        <v>6</v>
      </c>
      <c r="X227" s="47"/>
    </row>
    <row r="228" spans="1:38" s="46" customFormat="1" ht="18.75" x14ac:dyDescent="0.3">
      <c r="A228" s="85">
        <v>213</v>
      </c>
      <c r="B228" s="86" t="s">
        <v>169</v>
      </c>
      <c r="C228" s="87">
        <v>96.325999999999993</v>
      </c>
      <c r="D228" s="88">
        <v>197</v>
      </c>
      <c r="E228" s="89">
        <v>202</v>
      </c>
      <c r="F228" s="90">
        <f t="shared" si="356"/>
        <v>2.0970454498266307</v>
      </c>
      <c r="G228" s="98">
        <v>13</v>
      </c>
      <c r="H228" s="108">
        <f t="shared" si="342"/>
        <v>6.5989847715736047</v>
      </c>
      <c r="I228" s="91"/>
      <c r="J228" s="91"/>
      <c r="K228" s="91"/>
      <c r="L228" s="91">
        <f t="shared" ref="L228:L229" si="365">M228+N228+O228</f>
        <v>11</v>
      </c>
      <c r="M228" s="91">
        <v>1</v>
      </c>
      <c r="N228" s="91">
        <v>6</v>
      </c>
      <c r="O228" s="91">
        <v>4</v>
      </c>
      <c r="P228" s="90">
        <f t="shared" si="344"/>
        <v>84.615384615384613</v>
      </c>
      <c r="Q228" s="89">
        <f t="shared" si="340"/>
        <v>14</v>
      </c>
      <c r="R228" s="90">
        <f t="shared" si="341"/>
        <v>6.9306930693069315</v>
      </c>
      <c r="S228" s="98">
        <v>14</v>
      </c>
      <c r="T228" s="90">
        <f t="shared" si="364"/>
        <v>6.9306930693069315</v>
      </c>
      <c r="U228" s="246"/>
      <c r="V228" s="91"/>
      <c r="W228" s="91"/>
    </row>
    <row r="229" spans="1:38" s="46" customFormat="1" ht="18.75" x14ac:dyDescent="0.3">
      <c r="A229" s="182">
        <v>214</v>
      </c>
      <c r="B229" s="86" t="s">
        <v>203</v>
      </c>
      <c r="C229" s="87">
        <v>9.92</v>
      </c>
      <c r="D229" s="88">
        <v>122</v>
      </c>
      <c r="E229" s="89">
        <v>61</v>
      </c>
      <c r="F229" s="90">
        <f t="shared" si="356"/>
        <v>6.149193548387097</v>
      </c>
      <c r="G229" s="98">
        <v>6</v>
      </c>
      <c r="H229" s="108">
        <f t="shared" si="342"/>
        <v>4.918032786885246</v>
      </c>
      <c r="I229" s="91"/>
      <c r="J229" s="91"/>
      <c r="K229" s="91"/>
      <c r="L229" s="91">
        <f t="shared" si="365"/>
        <v>6</v>
      </c>
      <c r="M229" s="91">
        <v>0</v>
      </c>
      <c r="N229" s="91">
        <v>4</v>
      </c>
      <c r="O229" s="91">
        <v>2</v>
      </c>
      <c r="P229" s="90">
        <f t="shared" si="344"/>
        <v>100</v>
      </c>
      <c r="Q229" s="89">
        <f t="shared" si="340"/>
        <v>6</v>
      </c>
      <c r="R229" s="90">
        <f t="shared" si="341"/>
        <v>9.8360655737704921</v>
      </c>
      <c r="S229" s="98">
        <v>6</v>
      </c>
      <c r="T229" s="90">
        <f t="shared" si="364"/>
        <v>9.8360655737704921</v>
      </c>
      <c r="U229" s="246"/>
      <c r="V229" s="91"/>
      <c r="W229" s="91"/>
    </row>
    <row r="230" spans="1:38" s="162" customFormat="1" ht="18.75" x14ac:dyDescent="0.3">
      <c r="A230" s="167">
        <v>215</v>
      </c>
      <c r="B230" s="154" t="s">
        <v>170</v>
      </c>
      <c r="C230" s="155">
        <f>SUM(C231:C236)</f>
        <v>225.99299999999999</v>
      </c>
      <c r="D230" s="175">
        <f t="shared" ref="D230" si="366">SUM(D231:D236)</f>
        <v>103</v>
      </c>
      <c r="E230" s="175">
        <f>E231+E235+E236</f>
        <v>221</v>
      </c>
      <c r="F230" s="158">
        <f t="shared" ref="F230" si="367">SUM(F231:F236)</f>
        <v>4.544029640784264</v>
      </c>
      <c r="G230" s="175">
        <f t="shared" ref="G230" si="368">SUM(G231:G236)</f>
        <v>5</v>
      </c>
      <c r="H230" s="176">
        <f t="shared" si="342"/>
        <v>4.8543689320388346</v>
      </c>
      <c r="I230" s="175">
        <f t="shared" ref="I230" si="369">SUM(I231:I236)</f>
        <v>0</v>
      </c>
      <c r="J230" s="175">
        <f t="shared" ref="J230" si="370">SUM(J231:J236)</f>
        <v>0</v>
      </c>
      <c r="K230" s="175">
        <f t="shared" ref="K230" si="371">SUM(K231:K236)</f>
        <v>5</v>
      </c>
      <c r="L230" s="175">
        <f t="shared" ref="L230" si="372">SUM(L231:L236)</f>
        <v>5</v>
      </c>
      <c r="M230" s="175">
        <f t="shared" ref="M230" si="373">SUM(M231:M236)</f>
        <v>0</v>
      </c>
      <c r="N230" s="175">
        <f t="shared" ref="N230" si="374">SUM(N231:N236)</f>
        <v>0</v>
      </c>
      <c r="O230" s="175">
        <f t="shared" ref="O230:W230" si="375">SUM(O231:O236)</f>
        <v>5</v>
      </c>
      <c r="P230" s="160">
        <f t="shared" si="344"/>
        <v>100</v>
      </c>
      <c r="Q230" s="175">
        <f>Q231+Q235+Q236</f>
        <v>8</v>
      </c>
      <c r="R230" s="160">
        <f t="shared" si="341"/>
        <v>3.6199095022624439</v>
      </c>
      <c r="S230" s="175">
        <f>S231+S235+S236</f>
        <v>8</v>
      </c>
      <c r="T230" s="160">
        <f t="shared" si="364"/>
        <v>3.6199095022624439</v>
      </c>
      <c r="U230" s="175">
        <f t="shared" si="375"/>
        <v>0</v>
      </c>
      <c r="V230" s="175">
        <f t="shared" si="375"/>
        <v>1</v>
      </c>
      <c r="W230" s="175">
        <f t="shared" si="375"/>
        <v>6</v>
      </c>
    </row>
    <row r="231" spans="1:38" s="48" customFormat="1" ht="18.75" x14ac:dyDescent="0.3">
      <c r="A231" s="71">
        <v>216</v>
      </c>
      <c r="B231" s="49" t="s">
        <v>326</v>
      </c>
      <c r="C231" s="50"/>
      <c r="D231" s="51">
        <v>103</v>
      </c>
      <c r="E231" s="52">
        <f>E232+E233+E234</f>
        <v>165</v>
      </c>
      <c r="F231" s="53"/>
      <c r="G231" s="97">
        <v>5</v>
      </c>
      <c r="H231" s="177">
        <f t="shared" si="342"/>
        <v>4.8543689320388346</v>
      </c>
      <c r="I231" s="54">
        <v>0</v>
      </c>
      <c r="J231" s="54">
        <v>0</v>
      </c>
      <c r="K231" s="54">
        <v>5</v>
      </c>
      <c r="L231" s="97">
        <f>M231+N231+O231</f>
        <v>5</v>
      </c>
      <c r="M231" s="54">
        <v>0</v>
      </c>
      <c r="N231" s="54">
        <v>0</v>
      </c>
      <c r="O231" s="54">
        <v>5</v>
      </c>
      <c r="P231" s="53">
        <f t="shared" si="344"/>
        <v>100</v>
      </c>
      <c r="Q231" s="52">
        <f>Q232+Q233+Q234</f>
        <v>7</v>
      </c>
      <c r="R231" s="53"/>
      <c r="S231" s="52">
        <f>S232+S233+S234</f>
        <v>7</v>
      </c>
      <c r="T231" s="53"/>
      <c r="U231" s="55"/>
      <c r="V231" s="55"/>
      <c r="W231" s="54"/>
      <c r="X231" s="47"/>
    </row>
    <row r="232" spans="1:38" s="48" customFormat="1" ht="18.75" x14ac:dyDescent="0.3">
      <c r="A232" s="75">
        <v>217</v>
      </c>
      <c r="B232" s="49" t="s">
        <v>276</v>
      </c>
      <c r="C232" s="50">
        <v>26.792000000000002</v>
      </c>
      <c r="D232" s="51"/>
      <c r="E232" s="52">
        <v>51</v>
      </c>
      <c r="F232" s="53">
        <f t="shared" si="356"/>
        <v>1.9035532994923856</v>
      </c>
      <c r="G232" s="97"/>
      <c r="H232" s="177"/>
      <c r="I232" s="54"/>
      <c r="J232" s="54"/>
      <c r="K232" s="54"/>
      <c r="L232" s="97"/>
      <c r="M232" s="54"/>
      <c r="N232" s="54"/>
      <c r="O232" s="54"/>
      <c r="P232" s="53"/>
      <c r="Q232" s="52">
        <f t="shared" si="340"/>
        <v>2</v>
      </c>
      <c r="R232" s="53">
        <f t="shared" si="341"/>
        <v>3.9215686274509802</v>
      </c>
      <c r="S232" s="97">
        <v>2</v>
      </c>
      <c r="T232" s="53">
        <f t="shared" si="364"/>
        <v>3.9215686274509802</v>
      </c>
      <c r="U232" s="55">
        <f t="shared" ref="U232:U233" si="376">ROUNDDOWN(Q232*15/100,0)</f>
        <v>0</v>
      </c>
      <c r="V232" s="55">
        <f t="shared" ref="V232:V233" si="377">S232-U232-W232</f>
        <v>0</v>
      </c>
      <c r="W232" s="54">
        <f t="shared" ref="W232:W233" si="378">ROUNDUP(Q232*80/100,0)</f>
        <v>2</v>
      </c>
      <c r="X232" s="47"/>
    </row>
    <row r="233" spans="1:38" s="48" customFormat="1" ht="18.75" x14ac:dyDescent="0.3">
      <c r="A233" s="180">
        <v>218</v>
      </c>
      <c r="B233" s="49" t="s">
        <v>277</v>
      </c>
      <c r="C233" s="50">
        <v>67.281999999999996</v>
      </c>
      <c r="D233" s="51"/>
      <c r="E233" s="52">
        <v>114</v>
      </c>
      <c r="F233" s="53">
        <f t="shared" si="356"/>
        <v>1.6943610475312862</v>
      </c>
      <c r="G233" s="97"/>
      <c r="H233" s="177"/>
      <c r="I233" s="54"/>
      <c r="J233" s="54"/>
      <c r="K233" s="54"/>
      <c r="L233" s="97"/>
      <c r="M233" s="54"/>
      <c r="N233" s="54"/>
      <c r="O233" s="54"/>
      <c r="P233" s="53"/>
      <c r="Q233" s="52">
        <f t="shared" si="340"/>
        <v>5</v>
      </c>
      <c r="R233" s="53">
        <f t="shared" si="341"/>
        <v>4.3859649122807012</v>
      </c>
      <c r="S233" s="97">
        <v>5</v>
      </c>
      <c r="T233" s="53">
        <f t="shared" si="364"/>
        <v>4.3859649122807012</v>
      </c>
      <c r="U233" s="55">
        <f t="shared" si="376"/>
        <v>0</v>
      </c>
      <c r="V233" s="55">
        <f t="shared" si="377"/>
        <v>1</v>
      </c>
      <c r="W233" s="54">
        <f t="shared" si="378"/>
        <v>4</v>
      </c>
      <c r="X233" s="47"/>
    </row>
    <row r="234" spans="1:38" s="48" customFormat="1" ht="18.75" x14ac:dyDescent="0.3">
      <c r="A234" s="71">
        <v>219</v>
      </c>
      <c r="B234" s="49" t="s">
        <v>278</v>
      </c>
      <c r="C234" s="50">
        <v>4.96</v>
      </c>
      <c r="D234" s="51"/>
      <c r="E234" s="52">
        <v>0</v>
      </c>
      <c r="F234" s="53">
        <f t="shared" si="356"/>
        <v>0</v>
      </c>
      <c r="G234" s="97"/>
      <c r="H234" s="177"/>
      <c r="I234" s="54"/>
      <c r="J234" s="54"/>
      <c r="K234" s="54"/>
      <c r="L234" s="97"/>
      <c r="M234" s="54"/>
      <c r="N234" s="54"/>
      <c r="O234" s="54"/>
      <c r="P234" s="53"/>
      <c r="Q234" s="52"/>
      <c r="R234" s="53"/>
      <c r="S234" s="97"/>
      <c r="T234" s="53"/>
      <c r="U234" s="55"/>
      <c r="V234" s="55"/>
      <c r="W234" s="54"/>
      <c r="X234" s="47"/>
    </row>
    <row r="235" spans="1:38" s="46" customFormat="1" ht="18.75" x14ac:dyDescent="0.3">
      <c r="A235" s="92">
        <v>220</v>
      </c>
      <c r="B235" s="93" t="s">
        <v>172</v>
      </c>
      <c r="C235" s="87">
        <v>52.792999999999999</v>
      </c>
      <c r="D235" s="88">
        <v>0</v>
      </c>
      <c r="E235" s="89">
        <v>35</v>
      </c>
      <c r="F235" s="90">
        <f t="shared" si="356"/>
        <v>0.66296668118879398</v>
      </c>
      <c r="G235" s="98"/>
      <c r="H235" s="108"/>
      <c r="I235" s="91"/>
      <c r="J235" s="91"/>
      <c r="K235" s="91"/>
      <c r="L235" s="91"/>
      <c r="M235" s="91"/>
      <c r="N235" s="91"/>
      <c r="O235" s="91"/>
      <c r="P235" s="90"/>
      <c r="Q235" s="89">
        <f t="shared" si="340"/>
        <v>1</v>
      </c>
      <c r="R235" s="90">
        <f t="shared" si="341"/>
        <v>2.8571428571428572</v>
      </c>
      <c r="S235" s="98">
        <v>1</v>
      </c>
      <c r="T235" s="90">
        <f t="shared" si="364"/>
        <v>2.8571428571428572</v>
      </c>
      <c r="U235" s="246"/>
      <c r="V235" s="91"/>
      <c r="W235" s="91"/>
    </row>
    <row r="236" spans="1:38" s="46" customFormat="1" ht="18.75" x14ac:dyDescent="0.3">
      <c r="A236" s="85">
        <v>221</v>
      </c>
      <c r="B236" s="93" t="s">
        <v>173</v>
      </c>
      <c r="C236" s="87">
        <v>74.165999999999997</v>
      </c>
      <c r="D236" s="88">
        <v>0</v>
      </c>
      <c r="E236" s="89">
        <v>21</v>
      </c>
      <c r="F236" s="90">
        <f t="shared" si="356"/>
        <v>0.28314861257179841</v>
      </c>
      <c r="G236" s="98"/>
      <c r="H236" s="108"/>
      <c r="I236" s="91"/>
      <c r="J236" s="91"/>
      <c r="K236" s="91"/>
      <c r="L236" s="91"/>
      <c r="M236" s="91"/>
      <c r="N236" s="91"/>
      <c r="O236" s="91"/>
      <c r="P236" s="90"/>
      <c r="Q236" s="89">
        <v>0</v>
      </c>
      <c r="R236" s="90"/>
      <c r="S236" s="98"/>
      <c r="T236" s="90"/>
      <c r="U236" s="246"/>
      <c r="V236" s="91"/>
      <c r="W236" s="91"/>
    </row>
    <row r="237" spans="1:38" s="173" customFormat="1" ht="18.75" x14ac:dyDescent="0.3">
      <c r="A237" s="156"/>
      <c r="B237" s="169" t="s">
        <v>174</v>
      </c>
      <c r="C237" s="245">
        <f>C16+C21+C36+C44+C47+C55+C58+C65+C75+C78+C92+C99+C102+C108+C116+C128+C132+C142+C148+C154+C158+C162+C167+C170+C184+C187+C193+C202+C205+C217+C226+C230</f>
        <v>13688.980999999998</v>
      </c>
      <c r="D237" s="174">
        <f t="shared" ref="D237" si="379">D16+D21+D36+D44+D47+D55+D58+D65+D75+D78+D92+D99+D102+D108+D116+D128+D132+D142+D148+D154+D158+D162+D167+D170+D184+D187+D193+D202+D205+D217+D226+D230</f>
        <v>52726</v>
      </c>
      <c r="E237" s="174">
        <f>E16+E21+E36+E44+E47+E55+E58+E65+E75+E78+E92+E99+E102+E108+E116+E128+E132+E142+E148+E154+E158+E162+E167+E170+E184+E187+E193+E202+E205+E217+E226+E230</f>
        <v>49065</v>
      </c>
      <c r="F237" s="160">
        <f t="shared" si="356"/>
        <v>3.5842697129903245</v>
      </c>
      <c r="G237" s="171">
        <f>G16+G21+G36+G44+G47+G55+G58+G65+G75+G78+G92+G102+G99+G108+G116+G128+G132+G142+G148+G154+G158+G162+G167+G170+G184+G187+G193+G202+G205+G217+G226+G230</f>
        <v>3325</v>
      </c>
      <c r="H237" s="176">
        <f t="shared" si="342"/>
        <v>6.3061867010583015</v>
      </c>
      <c r="I237" s="172">
        <f>I16+I21+I36+I44+I47+I55+I58+I65+I75+I78+I92+I99+I102+I108+I116+I128+I132+I142+I148+I154+I158+I162+I167+I170+I184+I187+I193+I202+I205+I217+I226+I230</f>
        <v>71</v>
      </c>
      <c r="J237" s="172">
        <f>J16+J21+J36+J44+J47+J55+J58+J65+J75+J78+J92+J99+J102+J108+J116+J128+J132+J142+J148+J154+J158+J162+J167+J170+J184+J187+J193+J202+J205+J217+J226+J230</f>
        <v>89</v>
      </c>
      <c r="K237" s="172">
        <f>K16+K21+K36+K44+K47+K55+K58+K65+K75+K78+K92+K99+K102+K108+K116+K128+K132+K142+K148+K154+K158+K162+K167+K170+K184+K187+K193+K202+K205+K217+K226+K230</f>
        <v>384</v>
      </c>
      <c r="L237" s="172">
        <f>L16+L21+L36+L44+L47+L55+L58+L65+L75+L78+L92+L99+L102+L108+L116+L128+L132+L142+L148+L154+L158+L162+L167+L170+L184+L187+L193+L202+L205+L217+L226+L230</f>
        <v>2444</v>
      </c>
      <c r="M237" s="172">
        <f>M16+M21+M36+M44+M47+M58+M55+M65+M75+M78+M92+M99+M102+M108+M116+M128+M132+M142+M148+M154+M158+M162+M167+M170+M184+M187+M193+M202+M205+M217+M226+M230</f>
        <v>234</v>
      </c>
      <c r="N237" s="172">
        <f>N16+N21+N36+N44+N47+N55+N58+N65+N75+N78+N92+N99+N102+N108+N116+N128+N132+N142+N148+N154+N158+N162+N167+N170+N184+N187+N193+N202+N205+N217+N226+N230</f>
        <v>1195</v>
      </c>
      <c r="O237" s="172">
        <f>O16+O21+O36+O44+O47+O55+O58+O65+O78+O75+O92+O99+O102+O108+O116+O128+O132+O142+O148+O154+O158+O162+O167+O170+O184+O187+O193+O202+O205+O217+O226+O230</f>
        <v>1015</v>
      </c>
      <c r="P237" s="160">
        <f t="shared" si="344"/>
        <v>73.503759398496243</v>
      </c>
      <c r="Q237" s="172">
        <f t="shared" ref="Q237:V237" si="380">Q16+Q21+Q36+Q44+Q47+Q55+Q58+Q65+Q78+Q75+Q92+Q99+Q102+Q108+Q116+Q128+Q132+Q142+Q148+Q154+Q158+Q162+Q167+Q170+Q184+Q187+Q193+Q202+Q205+Q217+Q226+Q230</f>
        <v>6500</v>
      </c>
      <c r="R237" s="160">
        <f t="shared" si="341"/>
        <v>13.247732599612757</v>
      </c>
      <c r="S237" s="172">
        <f t="shared" si="380"/>
        <v>4323</v>
      </c>
      <c r="T237" s="160">
        <f t="shared" si="364"/>
        <v>8.8107612350963009</v>
      </c>
      <c r="U237" s="172">
        <f t="shared" si="380"/>
        <v>82</v>
      </c>
      <c r="V237" s="172">
        <f t="shared" si="380"/>
        <v>50</v>
      </c>
      <c r="W237" s="172">
        <f>W16+W21+W36+W44+W47+W55+W58+W65+W78+W75+W92+W99+W102+W108+W116+W128+W132+W142+W148+W154+W158+W162+W167+W170+W184+W187+W193+W202+W205+W217+W226+W230</f>
        <v>614</v>
      </c>
    </row>
    <row r="238" spans="1:38" s="61" customFormat="1" ht="18.75" x14ac:dyDescent="0.3">
      <c r="A238" s="179"/>
      <c r="B238" s="59" t="s">
        <v>205</v>
      </c>
      <c r="C238" s="59"/>
      <c r="D238" s="59">
        <f>D17+D18+D19+D23+D24+D25+D26+D27+D38+D39+D40+D45+D48+D49+D51+D56+D60+D61+D62+D67+D76+D80+D81+D82+D84+D83+D85+D86+D94+D100+D103+D104+D105+D106+D110+D111+D112+D118+D119+D120+D129+D133+D134+D135+D136+D143+D144+D145+D146+D150+D155+D159+D163+D164+D165+D168+D171+D172+D173+D174+D175+D185+D188+D189+D190+D194+D195+D196+D197+D203+D206+D207+D208+D209+D210+D211+D218+D219+D220+D221+D227+D231+D232+D233+D234+D50</f>
        <v>10250</v>
      </c>
      <c r="E238" s="60">
        <f>E17+E23+E38+E45+E48+E56+E60+E67+E76+E80+E94+E100+E103+E110+E118+E129+E133+E143+E150+E155+E159+E163+E168+E171+E185+E188+E194+E203+E206+E218+E227+E231</f>
        <v>13354</v>
      </c>
      <c r="F238" s="116"/>
      <c r="G238" s="59">
        <f t="shared" ref="G238:O238" si="381">G17+G18+G19+G23+G24+G25+G26+G27+G38+G39+G40+G45+G48+G49+G51+G56+G60+G61+G62+G67+G76+G80+G81+G82+G84+G83+G85+G86+G94+G100+G103+G104+G105+G106+G110+G111+G112+G118+G119+G120+G129+G133+G134+G135+G136+G143+G144+G145+G146+G150+G155+G159+G163+G164+G165+G168+G171+G172+G173+G174+G175+G185+G188+G189+G190+G194+G195+G196+G197+G203+G206+G207+G208+G209+G210+G211+G218+G219+G220+G221+G227+G231+G232+G233+G234+G50</f>
        <v>544</v>
      </c>
      <c r="H238" s="177">
        <f t="shared" si="342"/>
        <v>5.307317073170732</v>
      </c>
      <c r="I238" s="59">
        <f t="shared" si="381"/>
        <v>71</v>
      </c>
      <c r="J238" s="59">
        <f t="shared" si="381"/>
        <v>89</v>
      </c>
      <c r="K238" s="59">
        <f t="shared" si="381"/>
        <v>384</v>
      </c>
      <c r="L238" s="59">
        <f t="shared" si="381"/>
        <v>362</v>
      </c>
      <c r="M238" s="59">
        <f t="shared" si="381"/>
        <v>49</v>
      </c>
      <c r="N238" s="59">
        <f t="shared" si="381"/>
        <v>54</v>
      </c>
      <c r="O238" s="59">
        <f t="shared" si="381"/>
        <v>259</v>
      </c>
      <c r="P238" s="53">
        <f t="shared" si="344"/>
        <v>66.544117647058826</v>
      </c>
      <c r="Q238" s="60">
        <f>Q17+Q23+Q38+Q45+Q48+Q56+Q60+Q67+Q76+Q80+Q94+Q100+Q103+Q110+Q118+Q129+Q133+Q143+Q150+Q155+Q159+Q163+Q168+Q171+Q185+Q188+Q194+Q203+Q206+Q218+Q227+Q231</f>
        <v>746</v>
      </c>
      <c r="R238" s="53">
        <f t="shared" si="341"/>
        <v>5.5863411711846638</v>
      </c>
      <c r="S238" s="60">
        <f>S17+S23+S38+S45+S48+S56+S60+S67+S76+S80+S94+S100+S103+S110+S118+S129+S133+S143+S150+S155+S159+S163+S168+S171+S185+S188+S194+S203+S206+S218+S227+S231</f>
        <v>746</v>
      </c>
      <c r="T238" s="53">
        <f t="shared" si="364"/>
        <v>5.5863411711846638</v>
      </c>
      <c r="U238" s="59">
        <f t="shared" ref="U238:V238" si="382">U17+U18+U19+U23+U24+U25+U26+U27+U38+U39+U40+U45+U48+U49+U51+U56+U60+U61+U62+U67+U76+U80+U81+U82+U84+U83+U85+U86+U94+U100+U103+U104+U105+U106+U110+U111+U112+U118+U119+U120+U129+U133+U134+U135+U136+U143+U144+U145+U146+U150+U155+U159+U163+U164+U165+U168+U171+U172+U173+U174+U175+U185+U188+U189+U190+U194+U195+U196+U197+U203+U206+U207+U208+U209+U210+U211+U218+U219+U220+U221+U227+U231+U232+U233+U234+U50</f>
        <v>82</v>
      </c>
      <c r="V238" s="59">
        <f t="shared" si="382"/>
        <v>50</v>
      </c>
      <c r="W238" s="59">
        <f>W17+W18+W19+W23+W24+W25+W26+W27+W38+W39+W40+W45+W48+W49+W51+W56+W60+W61+W62+W67+W76+W80+W81+W82+W84+W83+W85+W86+W94+W100+W103+W104+W105+W106+W110+W111+W112+W118+W119+W120+W129+W133+W134+W135+W136+W143+W144+W145+W146+W150+W155+W159+W163+W164+W165+W168+W171+W172+W173+W174+W175+W185+W188+W189+W190+W194+W195+W196+W197+W203+W206+W207+W208+W209+W210+W211+W218+W219+W220+W221+W227+W231+W232+W233+W234+W50</f>
        <v>614</v>
      </c>
      <c r="X238" s="62"/>
      <c r="Y238" s="62"/>
      <c r="Z238" s="62"/>
      <c r="AA238" s="62"/>
      <c r="AB238" s="62"/>
      <c r="AC238" s="62"/>
      <c r="AD238" s="62"/>
      <c r="AE238" s="62"/>
      <c r="AF238" s="62"/>
      <c r="AG238" s="62"/>
      <c r="AH238" s="62"/>
      <c r="AI238" s="62"/>
      <c r="AJ238" s="62"/>
      <c r="AK238" s="62"/>
      <c r="AL238" s="62"/>
    </row>
    <row r="239" spans="1:38" s="66" customFormat="1" ht="33" customHeight="1" x14ac:dyDescent="0.3">
      <c r="A239" s="109"/>
      <c r="B239" s="64" t="s">
        <v>206</v>
      </c>
      <c r="C239" s="64"/>
      <c r="D239" s="64">
        <f>D20+D28+D29+D30+D31+D32+D33+D34+D35+D41+D42+D43+D46+D52+D53+D54+D57+D63+D64+D68+D69+D70+D71+D72+D73+D74+D77+D87+D89+D88+D90+D91+D95+D96+D97+D98+D101+D107+D113+D114+D115+D121+D122+D123+D124+D125+D126+D127+D130+D131+D137+D138+D139+D140+D141+D147+D151+D152+D153+D156+D157+D160+D161+D166+D177+D169+D178+D179+D180+D181+D182+D183+D186+D191+D192+D198+D199+D200+D201+D204+D212+D213+D214+D215+D216+D222+D223+D224+D225+D228+D229+D235+D236</f>
        <v>34807</v>
      </c>
      <c r="E239" s="64">
        <f t="shared" ref="E239:S239" si="383">E20+E28+E29+E30+E31+E32+E33+E34+E35+E41+E42+E43+E46+E52+E53+E54+E57+E63+E64+E68+E69+E70+E71+E72+E73+E74+E77+E87+E89+E88+E90+E91+E95+E96+E97+E98+E101+E107+E113+E114+E115+E121+E122+E123+E124+E125+E126+E127+E130+E131+E137+E138+E139+E140+E141+E147+E151+E152+E153+E156+E157+E160+E161+E166+E177+E169+E178+E179+E180+E181+E182+E183+E186+E191+E192+E198+E199+E200+E201+E204+E212+E213+E214+E215+E216+E222+E223+E224+E225+E228+E229+E235+E236</f>
        <v>32171</v>
      </c>
      <c r="F239" s="83"/>
      <c r="G239" s="64">
        <f t="shared" si="383"/>
        <v>2781</v>
      </c>
      <c r="H239" s="181">
        <f t="shared" si="342"/>
        <v>7.9897721722641997</v>
      </c>
      <c r="I239" s="64">
        <f t="shared" si="383"/>
        <v>0</v>
      </c>
      <c r="J239" s="64">
        <f t="shared" si="383"/>
        <v>0</v>
      </c>
      <c r="K239" s="64">
        <f t="shared" si="383"/>
        <v>0</v>
      </c>
      <c r="L239" s="64">
        <f t="shared" si="383"/>
        <v>2082</v>
      </c>
      <c r="M239" s="64">
        <f>M20+M28+M29+M30+M31+M32+M33+M34+M35+M41+M42+M43+M46+M52+M53+M54+M57+M63+M64+M68+M69+M70+M71+M72+M73+M74+M77+M87+M89+M88+M90+M91+M95+M96+M97+M98+M101+M107+M113+M114+M115+M121+M122+M123+M124+M125+M126+M127+M130+M131+M137+M138+M139+M140+M141+M147+M151+M152+M153+M156+M157+M160+M161+M166+M177+M169+M178+M179+M180+M181+M182+M183+M186+M191+M192+M198+M199+M200+M201+M204+M212+M213+M214+M215+M216+M222+M223+M224+M225+M228+M229+M235+M236</f>
        <v>185</v>
      </c>
      <c r="N239" s="64">
        <f t="shared" si="383"/>
        <v>1141</v>
      </c>
      <c r="O239" s="64">
        <f t="shared" si="383"/>
        <v>756</v>
      </c>
      <c r="P239" s="90">
        <f t="shared" si="344"/>
        <v>74.865156418554477</v>
      </c>
      <c r="Q239" s="64">
        <f t="shared" si="383"/>
        <v>5754</v>
      </c>
      <c r="R239" s="90">
        <f t="shared" si="341"/>
        <v>17.885673432594572</v>
      </c>
      <c r="S239" s="64">
        <f t="shared" si="383"/>
        <v>3577</v>
      </c>
      <c r="T239" s="90">
        <f t="shared" si="364"/>
        <v>11.11870939666159</v>
      </c>
      <c r="U239" s="64"/>
      <c r="V239" s="64"/>
      <c r="W239" s="64"/>
    </row>
    <row r="240" spans="1:38" s="29" customFormat="1" ht="18.75" x14ac:dyDescent="0.25">
      <c r="A240" s="110"/>
      <c r="B240" s="31" t="s">
        <v>208</v>
      </c>
      <c r="C240" s="31"/>
      <c r="D240" s="30">
        <f>D22+D37+D59+D66+D79+D93+D109+D117+D149+D176</f>
        <v>7669</v>
      </c>
      <c r="E240" s="30">
        <f t="shared" ref="E240:W240" si="384">E22+E37+E59+E66+E79+E93+E109+E117+E149+E176</f>
        <v>3540</v>
      </c>
      <c r="F240" s="248"/>
      <c r="G240" s="30">
        <f t="shared" si="384"/>
        <v>0</v>
      </c>
      <c r="H240" s="184">
        <f t="shared" si="342"/>
        <v>0</v>
      </c>
      <c r="I240" s="30">
        <f t="shared" si="384"/>
        <v>0</v>
      </c>
      <c r="J240" s="30">
        <f t="shared" si="384"/>
        <v>0</v>
      </c>
      <c r="K240" s="30">
        <f t="shared" si="384"/>
        <v>0</v>
      </c>
      <c r="L240" s="30">
        <f t="shared" si="384"/>
        <v>0</v>
      </c>
      <c r="M240" s="30">
        <f t="shared" si="384"/>
        <v>0</v>
      </c>
      <c r="N240" s="30">
        <f t="shared" si="384"/>
        <v>0</v>
      </c>
      <c r="O240" s="30">
        <f t="shared" si="384"/>
        <v>0</v>
      </c>
      <c r="P240" s="40">
        <v>0</v>
      </c>
      <c r="Q240" s="30">
        <f t="shared" si="384"/>
        <v>0</v>
      </c>
      <c r="R240" s="40">
        <f t="shared" si="341"/>
        <v>0</v>
      </c>
      <c r="S240" s="30">
        <f t="shared" si="384"/>
        <v>0</v>
      </c>
      <c r="T240" s="40">
        <f t="shared" si="364"/>
        <v>0</v>
      </c>
      <c r="U240" s="30">
        <f t="shared" si="384"/>
        <v>0</v>
      </c>
      <c r="V240" s="30">
        <f t="shared" si="384"/>
        <v>0</v>
      </c>
      <c r="W240" s="30">
        <f t="shared" si="384"/>
        <v>0</v>
      </c>
    </row>
    <row r="241" spans="1:20" s="3" customFormat="1" ht="18.75" x14ac:dyDescent="0.25">
      <c r="B241" s="187"/>
      <c r="D241" s="188"/>
      <c r="E241" s="188">
        <v>49954</v>
      </c>
      <c r="G241" s="252"/>
      <c r="H241" s="150"/>
      <c r="L241" s="252"/>
      <c r="P241" s="150"/>
      <c r="Q241" s="150"/>
      <c r="R241" s="189"/>
      <c r="S241" s="150"/>
      <c r="T241" s="150"/>
    </row>
    <row r="242" spans="1:20" s="3" customFormat="1" ht="37.5" customHeight="1" x14ac:dyDescent="0.3">
      <c r="A242" s="320"/>
      <c r="B242" s="320"/>
      <c r="D242" s="320"/>
      <c r="E242" s="320"/>
      <c r="F242" s="320"/>
      <c r="G242" s="320"/>
      <c r="H242" s="320"/>
      <c r="J242" s="190"/>
      <c r="K242" s="190"/>
      <c r="L242" s="252"/>
      <c r="N242" s="191"/>
      <c r="O242" s="191"/>
      <c r="P242" s="150"/>
      <c r="Q242" s="150"/>
      <c r="R242" s="323"/>
      <c r="S242" s="323"/>
      <c r="T242" s="150"/>
    </row>
    <row r="243" spans="1:20" s="3" customFormat="1" ht="15" customHeight="1" x14ac:dyDescent="0.25">
      <c r="A243" s="192"/>
      <c r="B243" s="192"/>
      <c r="D243" s="322" t="s">
        <v>213</v>
      </c>
      <c r="E243" s="322"/>
      <c r="F243" s="322"/>
      <c r="G243" s="322"/>
      <c r="H243" s="322"/>
      <c r="J243" s="321" t="s">
        <v>214</v>
      </c>
      <c r="K243" s="321"/>
      <c r="L243" s="252"/>
      <c r="N243" s="193" t="s">
        <v>215</v>
      </c>
      <c r="O243" s="193"/>
      <c r="P243" s="150"/>
      <c r="Q243" s="150"/>
      <c r="R243" s="319"/>
      <c r="S243" s="319"/>
      <c r="T243" s="150"/>
    </row>
    <row r="244" spans="1:20" s="3" customFormat="1" x14ac:dyDescent="0.25">
      <c r="G244" s="252"/>
      <c r="H244" s="150"/>
      <c r="L244" s="252"/>
      <c r="P244" s="150"/>
      <c r="Q244" s="150"/>
      <c r="R244" s="189"/>
      <c r="S244" s="150"/>
      <c r="T244" s="150"/>
    </row>
    <row r="245" spans="1:20" s="3" customFormat="1" x14ac:dyDescent="0.25">
      <c r="G245" s="252"/>
      <c r="H245" s="150"/>
      <c r="L245" s="252"/>
      <c r="P245" s="150"/>
      <c r="Q245" s="150"/>
      <c r="R245" s="189"/>
      <c r="S245" s="150"/>
      <c r="T245" s="150"/>
    </row>
    <row r="246" spans="1:20" s="3" customFormat="1" x14ac:dyDescent="0.25">
      <c r="G246" s="252"/>
      <c r="H246" s="150"/>
      <c r="L246" s="252"/>
      <c r="P246" s="150"/>
      <c r="Q246" s="150"/>
      <c r="R246" s="189"/>
      <c r="S246" s="150"/>
      <c r="T246" s="150"/>
    </row>
    <row r="247" spans="1:20" s="3" customFormat="1" x14ac:dyDescent="0.25">
      <c r="G247" s="252"/>
      <c r="H247" s="150"/>
      <c r="L247" s="252"/>
      <c r="P247" s="150"/>
      <c r="Q247" s="150"/>
      <c r="R247" s="189"/>
      <c r="S247" s="150"/>
      <c r="T247" s="150"/>
    </row>
    <row r="248" spans="1:20" s="3" customFormat="1" x14ac:dyDescent="0.25">
      <c r="G248" s="252"/>
      <c r="H248" s="150"/>
      <c r="L248" s="252"/>
      <c r="P248" s="150"/>
      <c r="Q248" s="150"/>
      <c r="R248" s="189"/>
      <c r="S248" s="150"/>
      <c r="T248" s="150"/>
    </row>
  </sheetData>
  <sheetProtection password="CF88" sheet="1" objects="1" scenarios="1" selectLockedCells="1" selectUnlockedCells="1"/>
  <autoFilter ref="A15:AL241">
    <filterColumn colId="23" showButton="0"/>
  </autoFilter>
  <mergeCells count="46">
    <mergeCell ref="R243:S243"/>
    <mergeCell ref="D242:H242"/>
    <mergeCell ref="J243:K243"/>
    <mergeCell ref="D243:H243"/>
    <mergeCell ref="A242:B242"/>
    <mergeCell ref="R242:S242"/>
    <mergeCell ref="X31:Y31"/>
    <mergeCell ref="X17:Y17"/>
    <mergeCell ref="X16:Y16"/>
    <mergeCell ref="X15:Y15"/>
    <mergeCell ref="X21:Y21"/>
    <mergeCell ref="X28:Y28"/>
    <mergeCell ref="A3:W3"/>
    <mergeCell ref="A4:W4"/>
    <mergeCell ref="A6:W6"/>
    <mergeCell ref="A7:W7"/>
    <mergeCell ref="C9:C14"/>
    <mergeCell ref="D11:D14"/>
    <mergeCell ref="E11:E14"/>
    <mergeCell ref="G11:G14"/>
    <mergeCell ref="H11:H14"/>
    <mergeCell ref="I11:K11"/>
    <mergeCell ref="A9:A14"/>
    <mergeCell ref="B9:B14"/>
    <mergeCell ref="G10:K10"/>
    <mergeCell ref="L10:P10"/>
    <mergeCell ref="Q10:R10"/>
    <mergeCell ref="S10:W10"/>
    <mergeCell ref="Q9:W9"/>
    <mergeCell ref="P11:P14"/>
    <mergeCell ref="Q11:Q14"/>
    <mergeCell ref="R11:R14"/>
    <mergeCell ref="S11:S14"/>
    <mergeCell ref="T11:T14"/>
    <mergeCell ref="U11:W11"/>
    <mergeCell ref="U12:V13"/>
    <mergeCell ref="W12:W14"/>
    <mergeCell ref="I12:J13"/>
    <mergeCell ref="D9:E10"/>
    <mergeCell ref="F9:F14"/>
    <mergeCell ref="G9:P9"/>
    <mergeCell ref="K12:K14"/>
    <mergeCell ref="L11:L14"/>
    <mergeCell ref="M11:O11"/>
    <mergeCell ref="M12:N13"/>
    <mergeCell ref="O12:O14"/>
  </mergeCells>
  <pageMargins left="0.70866141732283472" right="0.70866141732283472" top="0.74803149606299213" bottom="0.74803149606299213" header="0.31496062992125984" footer="0.31496062992125984"/>
  <pageSetup paperSize="9" scale="7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44"/>
  <sheetViews>
    <sheetView view="pageBreakPreview" zoomScale="115" zoomScaleNormal="70" zoomScaleSheetLayoutView="115" workbookViewId="0">
      <pane ySplit="14" topLeftCell="A15" activePane="bottomLeft" state="frozen"/>
      <selection pane="bottomLeft" activeCell="A7" sqref="A7:W7"/>
    </sheetView>
  </sheetViews>
  <sheetFormatPr defaultRowHeight="15" x14ac:dyDescent="0.25"/>
  <cols>
    <col min="1" max="1" width="5.7109375" style="104" customWidth="1"/>
    <col min="2" max="2" width="44.7109375" customWidth="1"/>
    <col min="3" max="3" width="18.85546875" customWidth="1"/>
    <col min="4" max="4" width="11.85546875" customWidth="1"/>
    <col min="5" max="5" width="11.5703125" customWidth="1"/>
    <col min="6" max="6" width="12.42578125" customWidth="1"/>
    <col min="7" max="7" width="15.85546875" hidden="1" customWidth="1"/>
    <col min="8" max="8" width="8.85546875" hidden="1" customWidth="1"/>
    <col min="9" max="9" width="9.140625" hidden="1" customWidth="1"/>
    <col min="10" max="10" width="11.42578125" hidden="1" customWidth="1"/>
    <col min="11" max="11" width="9.140625" hidden="1" customWidth="1"/>
    <col min="12" max="12" width="8.7109375" hidden="1" customWidth="1"/>
    <col min="13" max="13" width="10.28515625" hidden="1" customWidth="1"/>
    <col min="14" max="14" width="11.28515625" hidden="1" customWidth="1"/>
    <col min="15" max="15" width="9.140625" hidden="1" customWidth="1"/>
    <col min="16" max="16" width="9.28515625" hidden="1" customWidth="1"/>
    <col min="17" max="17" width="10.5703125" style="178" hidden="1" customWidth="1"/>
    <col min="18" max="18" width="10.85546875" hidden="1" customWidth="1"/>
    <col min="19" max="19" width="9.28515625" style="178" customWidth="1"/>
    <col min="20" max="20" width="7.5703125" customWidth="1"/>
    <col min="21" max="21" width="12.28515625" customWidth="1"/>
    <col min="22" max="22" width="14.140625" customWidth="1"/>
    <col min="23" max="23" width="9.140625" customWidth="1"/>
  </cols>
  <sheetData>
    <row r="1" spans="1:25" ht="15" hidden="1" customHeight="1" x14ac:dyDescent="0.25"/>
    <row r="2" spans="1:25" hidden="1" x14ac:dyDescent="0.25"/>
    <row r="3" spans="1:25" ht="18.75" hidden="1" x14ac:dyDescent="0.25">
      <c r="A3" s="324" t="s">
        <v>14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304"/>
      <c r="R3" s="303"/>
      <c r="S3" s="303"/>
      <c r="T3" s="303"/>
      <c r="U3" s="303"/>
      <c r="V3" s="303"/>
      <c r="W3" s="303"/>
      <c r="X3" s="3"/>
      <c r="Y3" s="3"/>
    </row>
    <row r="4" spans="1:25" ht="18.75" hidden="1" x14ac:dyDescent="0.25">
      <c r="A4" s="324" t="s">
        <v>298</v>
      </c>
      <c r="B4" s="303"/>
      <c r="C4" s="303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4"/>
      <c r="R4" s="303"/>
      <c r="S4" s="303"/>
      <c r="T4" s="303"/>
      <c r="U4" s="303"/>
      <c r="V4" s="303"/>
      <c r="W4" s="303"/>
      <c r="X4" s="3"/>
      <c r="Y4" s="3"/>
    </row>
    <row r="5" spans="1:25" ht="18.75" hidden="1" x14ac:dyDescent="0.3">
      <c r="A5" s="103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212"/>
      <c r="R5" s="5"/>
      <c r="S5" s="212"/>
      <c r="T5" s="5"/>
      <c r="U5" s="5"/>
      <c r="V5" s="5"/>
      <c r="W5" s="5"/>
      <c r="X5" s="3"/>
      <c r="Y5" s="3"/>
    </row>
    <row r="6" spans="1:25" ht="18.75" hidden="1" x14ac:dyDescent="0.25">
      <c r="A6" s="305" t="s">
        <v>175</v>
      </c>
      <c r="B6" s="305"/>
      <c r="C6" s="305"/>
      <c r="D6" s="305"/>
      <c r="E6" s="305"/>
      <c r="F6" s="305"/>
      <c r="G6" s="305"/>
      <c r="H6" s="305"/>
      <c r="I6" s="305"/>
      <c r="J6" s="305"/>
      <c r="K6" s="305"/>
      <c r="L6" s="305"/>
      <c r="M6" s="305"/>
      <c r="N6" s="305"/>
      <c r="O6" s="305"/>
      <c r="P6" s="305"/>
      <c r="Q6" s="305"/>
      <c r="R6" s="305"/>
      <c r="S6" s="305"/>
      <c r="T6" s="305"/>
      <c r="U6" s="305"/>
      <c r="V6" s="305"/>
      <c r="W6" s="305"/>
      <c r="X6" s="3"/>
      <c r="Y6" s="3"/>
    </row>
    <row r="7" spans="1:25" ht="19.5" thickBot="1" x14ac:dyDescent="0.3">
      <c r="A7" s="305" t="s">
        <v>180</v>
      </c>
      <c r="B7" s="305"/>
      <c r="C7" s="305"/>
      <c r="D7" s="305"/>
      <c r="E7" s="305"/>
      <c r="F7" s="305"/>
      <c r="G7" s="305"/>
      <c r="H7" s="305"/>
      <c r="I7" s="305"/>
      <c r="J7" s="305"/>
      <c r="K7" s="305"/>
      <c r="L7" s="305"/>
      <c r="M7" s="305"/>
      <c r="N7" s="305"/>
      <c r="O7" s="305"/>
      <c r="P7" s="305"/>
      <c r="Q7" s="305"/>
      <c r="R7" s="305"/>
      <c r="S7" s="305"/>
      <c r="T7" s="305"/>
      <c r="U7" s="305"/>
      <c r="V7" s="305"/>
      <c r="W7" s="305"/>
      <c r="X7" s="3"/>
      <c r="Y7" s="3"/>
    </row>
    <row r="8" spans="1:25" ht="19.5" hidden="1" thickBot="1" x14ac:dyDescent="0.35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212"/>
      <c r="R8" s="5"/>
      <c r="S8" s="212"/>
      <c r="T8" s="5"/>
      <c r="U8" s="5"/>
      <c r="V8" s="5"/>
      <c r="W8" s="5"/>
      <c r="X8" s="3"/>
      <c r="Y8" s="3"/>
    </row>
    <row r="9" spans="1:25" ht="34.5" customHeight="1" thickBot="1" x14ac:dyDescent="0.3">
      <c r="A9" s="325" t="s">
        <v>25</v>
      </c>
      <c r="B9" s="282" t="s">
        <v>15</v>
      </c>
      <c r="C9" s="282" t="s">
        <v>345</v>
      </c>
      <c r="D9" s="278" t="s">
        <v>346</v>
      </c>
      <c r="E9" s="279"/>
      <c r="F9" s="282" t="s">
        <v>344</v>
      </c>
      <c r="G9" s="327" t="s">
        <v>1</v>
      </c>
      <c r="H9" s="295"/>
      <c r="I9" s="295"/>
      <c r="J9" s="295"/>
      <c r="K9" s="295"/>
      <c r="L9" s="295"/>
      <c r="M9" s="295"/>
      <c r="N9" s="295"/>
      <c r="O9" s="295"/>
      <c r="P9" s="296"/>
      <c r="Q9" s="293" t="s">
        <v>2</v>
      </c>
      <c r="R9" s="294"/>
      <c r="S9" s="295"/>
      <c r="T9" s="295"/>
      <c r="U9" s="295"/>
      <c r="V9" s="295"/>
      <c r="W9" s="296"/>
      <c r="X9" s="3"/>
      <c r="Y9" s="3"/>
    </row>
    <row r="10" spans="1:25" ht="54.75" customHeight="1" thickBot="1" x14ac:dyDescent="0.3">
      <c r="A10" s="326"/>
      <c r="B10" s="283"/>
      <c r="C10" s="283"/>
      <c r="D10" s="280"/>
      <c r="E10" s="281"/>
      <c r="F10" s="283"/>
      <c r="G10" s="327" t="s">
        <v>17</v>
      </c>
      <c r="H10" s="295"/>
      <c r="I10" s="295"/>
      <c r="J10" s="295"/>
      <c r="K10" s="296"/>
      <c r="L10" s="327" t="s">
        <v>18</v>
      </c>
      <c r="M10" s="295"/>
      <c r="N10" s="295"/>
      <c r="O10" s="295"/>
      <c r="P10" s="296"/>
      <c r="Q10" s="293" t="s">
        <v>19</v>
      </c>
      <c r="R10" s="330"/>
      <c r="S10" s="327" t="s">
        <v>20</v>
      </c>
      <c r="T10" s="295"/>
      <c r="U10" s="295"/>
      <c r="V10" s="295"/>
      <c r="W10" s="296"/>
      <c r="X10" s="3"/>
      <c r="Y10" s="3"/>
    </row>
    <row r="11" spans="1:25" ht="16.5" thickBot="1" x14ac:dyDescent="0.3">
      <c r="A11" s="326"/>
      <c r="B11" s="283"/>
      <c r="C11" s="283"/>
      <c r="D11" s="282">
        <v>2021</v>
      </c>
      <c r="E11" s="282" t="s">
        <v>297</v>
      </c>
      <c r="F11" s="283"/>
      <c r="G11" s="328" t="s">
        <v>8</v>
      </c>
      <c r="H11" s="328" t="s">
        <v>9</v>
      </c>
      <c r="I11" s="327" t="s">
        <v>21</v>
      </c>
      <c r="J11" s="295"/>
      <c r="K11" s="296"/>
      <c r="L11" s="328" t="s">
        <v>8</v>
      </c>
      <c r="M11" s="327" t="s">
        <v>11</v>
      </c>
      <c r="N11" s="295"/>
      <c r="O11" s="296"/>
      <c r="P11" s="328" t="s">
        <v>22</v>
      </c>
      <c r="Q11" s="328" t="s">
        <v>8</v>
      </c>
      <c r="R11" s="331" t="s">
        <v>9</v>
      </c>
      <c r="S11" s="328" t="s">
        <v>8</v>
      </c>
      <c r="T11" s="328" t="s">
        <v>9</v>
      </c>
      <c r="U11" s="327" t="s">
        <v>11</v>
      </c>
      <c r="V11" s="295"/>
      <c r="W11" s="296"/>
      <c r="X11" s="3"/>
      <c r="Y11" s="3"/>
    </row>
    <row r="12" spans="1:25" ht="15" customHeight="1" x14ac:dyDescent="0.25">
      <c r="A12" s="326"/>
      <c r="B12" s="283"/>
      <c r="C12" s="283"/>
      <c r="D12" s="283"/>
      <c r="E12" s="283"/>
      <c r="F12" s="283"/>
      <c r="G12" s="329"/>
      <c r="H12" s="329"/>
      <c r="I12" s="278" t="s">
        <v>12</v>
      </c>
      <c r="J12" s="279"/>
      <c r="K12" s="328" t="s">
        <v>13</v>
      </c>
      <c r="L12" s="329"/>
      <c r="M12" s="278" t="s">
        <v>12</v>
      </c>
      <c r="N12" s="279"/>
      <c r="O12" s="328" t="s">
        <v>13</v>
      </c>
      <c r="P12" s="329"/>
      <c r="Q12" s="329"/>
      <c r="R12" s="332"/>
      <c r="S12" s="329"/>
      <c r="T12" s="329"/>
      <c r="U12" s="278" t="s">
        <v>12</v>
      </c>
      <c r="V12" s="279"/>
      <c r="W12" s="328" t="s">
        <v>13</v>
      </c>
      <c r="X12" s="3"/>
      <c r="Y12" s="3"/>
    </row>
    <row r="13" spans="1:25" ht="23.25" customHeight="1" thickBot="1" x14ac:dyDescent="0.3">
      <c r="A13" s="326"/>
      <c r="B13" s="283"/>
      <c r="C13" s="283"/>
      <c r="D13" s="283"/>
      <c r="E13" s="283"/>
      <c r="F13" s="283"/>
      <c r="G13" s="329"/>
      <c r="H13" s="329"/>
      <c r="I13" s="280"/>
      <c r="J13" s="281"/>
      <c r="K13" s="329"/>
      <c r="L13" s="329"/>
      <c r="M13" s="280"/>
      <c r="N13" s="281"/>
      <c r="O13" s="329"/>
      <c r="P13" s="329"/>
      <c r="Q13" s="329"/>
      <c r="R13" s="332"/>
      <c r="S13" s="329"/>
      <c r="T13" s="329"/>
      <c r="U13" s="280"/>
      <c r="V13" s="281"/>
      <c r="W13" s="329"/>
      <c r="X13" s="3"/>
      <c r="Y13" s="3"/>
    </row>
    <row r="14" spans="1:25" ht="36.75" customHeight="1" thickBot="1" x14ac:dyDescent="0.3">
      <c r="A14" s="326"/>
      <c r="B14" s="283"/>
      <c r="C14" s="283"/>
      <c r="D14" s="283"/>
      <c r="E14" s="283"/>
      <c r="F14" s="283"/>
      <c r="G14" s="329"/>
      <c r="H14" s="329"/>
      <c r="I14" s="6" t="s">
        <v>23</v>
      </c>
      <c r="J14" s="6" t="s">
        <v>24</v>
      </c>
      <c r="K14" s="329"/>
      <c r="L14" s="329"/>
      <c r="M14" s="6" t="s">
        <v>23</v>
      </c>
      <c r="N14" s="6" t="s">
        <v>24</v>
      </c>
      <c r="O14" s="329"/>
      <c r="P14" s="329"/>
      <c r="Q14" s="329"/>
      <c r="R14" s="332"/>
      <c r="S14" s="329"/>
      <c r="T14" s="329"/>
      <c r="U14" s="6" t="s">
        <v>23</v>
      </c>
      <c r="V14" s="6" t="s">
        <v>24</v>
      </c>
      <c r="W14" s="329"/>
      <c r="X14" s="3"/>
      <c r="Y14" s="3"/>
    </row>
    <row r="15" spans="1:25" s="3" customFormat="1" ht="18.75" x14ac:dyDescent="0.3">
      <c r="A15" s="111">
        <v>1</v>
      </c>
      <c r="B15" s="106">
        <v>2</v>
      </c>
      <c r="C15" s="106">
        <v>3</v>
      </c>
      <c r="D15" s="106">
        <v>4</v>
      </c>
      <c r="E15" s="112">
        <v>5</v>
      </c>
      <c r="F15" s="106">
        <v>6</v>
      </c>
      <c r="G15" s="106">
        <v>7</v>
      </c>
      <c r="H15" s="106">
        <v>8</v>
      </c>
      <c r="I15" s="106">
        <v>9</v>
      </c>
      <c r="J15" s="106">
        <v>10</v>
      </c>
      <c r="K15" s="106">
        <v>11</v>
      </c>
      <c r="L15" s="106">
        <v>12</v>
      </c>
      <c r="M15" s="106">
        <v>13</v>
      </c>
      <c r="N15" s="106">
        <v>14</v>
      </c>
      <c r="O15" s="106">
        <v>15</v>
      </c>
      <c r="P15" s="106">
        <v>16</v>
      </c>
      <c r="Q15" s="257">
        <v>17</v>
      </c>
      <c r="R15" s="257">
        <v>18</v>
      </c>
      <c r="S15" s="257">
        <v>19</v>
      </c>
      <c r="T15" s="106">
        <v>20</v>
      </c>
      <c r="U15" s="106">
        <v>21</v>
      </c>
      <c r="V15" s="106">
        <v>22</v>
      </c>
      <c r="W15" s="106">
        <v>23</v>
      </c>
      <c r="X15" s="317" t="s">
        <v>210</v>
      </c>
      <c r="Y15" s="318"/>
    </row>
    <row r="16" spans="1:25" s="173" customFormat="1" ht="18.75" x14ac:dyDescent="0.3">
      <c r="A16" s="217">
        <v>1</v>
      </c>
      <c r="B16" s="164" t="s">
        <v>308</v>
      </c>
      <c r="C16" s="156">
        <f>SUM(C17:C20)</f>
        <v>137.72499999999999</v>
      </c>
      <c r="D16" s="200">
        <f>SUM(D17:D20)</f>
        <v>0</v>
      </c>
      <c r="E16" s="200">
        <f t="shared" ref="E16:U16" si="0">SUM(E17:E20)</f>
        <v>0</v>
      </c>
      <c r="F16" s="220">
        <f>E16/C16</f>
        <v>0</v>
      </c>
      <c r="G16" s="200">
        <f t="shared" si="0"/>
        <v>0</v>
      </c>
      <c r="H16" s="220">
        <v>0</v>
      </c>
      <c r="I16" s="200">
        <f t="shared" si="0"/>
        <v>0</v>
      </c>
      <c r="J16" s="200">
        <f t="shared" si="0"/>
        <v>0</v>
      </c>
      <c r="K16" s="200">
        <f t="shared" si="0"/>
        <v>0</v>
      </c>
      <c r="L16" s="200">
        <f t="shared" si="0"/>
        <v>0</v>
      </c>
      <c r="M16" s="200">
        <f t="shared" si="0"/>
        <v>0</v>
      </c>
      <c r="N16" s="200">
        <f t="shared" si="0"/>
        <v>0</v>
      </c>
      <c r="O16" s="200">
        <f t="shared" si="0"/>
        <v>0</v>
      </c>
      <c r="P16" s="220">
        <v>0</v>
      </c>
      <c r="Q16" s="213">
        <f t="shared" si="0"/>
        <v>0</v>
      </c>
      <c r="R16" s="220">
        <v>0</v>
      </c>
      <c r="S16" s="200">
        <f t="shared" si="0"/>
        <v>0</v>
      </c>
      <c r="T16" s="221">
        <v>0</v>
      </c>
      <c r="U16" s="200">
        <f t="shared" si="0"/>
        <v>0</v>
      </c>
      <c r="V16" s="200">
        <f t="shared" ref="V16:W16" si="1">SUM(V17:V20)</f>
        <v>0</v>
      </c>
      <c r="W16" s="200">
        <f t="shared" si="1"/>
        <v>0</v>
      </c>
      <c r="X16" s="333" t="s">
        <v>211</v>
      </c>
      <c r="Y16" s="334"/>
    </row>
    <row r="17" spans="1:25" s="48" customFormat="1" ht="15.75" customHeight="1" x14ac:dyDescent="0.3">
      <c r="A17" s="71">
        <v>2</v>
      </c>
      <c r="B17" s="49" t="s">
        <v>309</v>
      </c>
      <c r="C17" s="50"/>
      <c r="D17" s="201">
        <v>0</v>
      </c>
      <c r="E17" s="58">
        <f>E18+E19</f>
        <v>0</v>
      </c>
      <c r="F17" s="72"/>
      <c r="G17" s="60"/>
      <c r="H17" s="72"/>
      <c r="I17" s="209"/>
      <c r="J17" s="209"/>
      <c r="K17" s="209"/>
      <c r="L17" s="209"/>
      <c r="M17" s="209"/>
      <c r="N17" s="209"/>
      <c r="O17" s="209"/>
      <c r="P17" s="72"/>
      <c r="Q17" s="223"/>
      <c r="R17" s="72"/>
      <c r="S17" s="60"/>
      <c r="T17" s="119"/>
      <c r="U17" s="209"/>
      <c r="V17" s="209"/>
      <c r="W17" s="209"/>
      <c r="X17" s="313" t="s">
        <v>212</v>
      </c>
      <c r="Y17" s="314"/>
    </row>
    <row r="18" spans="1:25" s="48" customFormat="1" ht="15.75" customHeight="1" x14ac:dyDescent="0.3">
      <c r="A18" s="71">
        <v>3</v>
      </c>
      <c r="B18" s="49" t="s">
        <v>218</v>
      </c>
      <c r="C18" s="50">
        <v>9.4610000000000003</v>
      </c>
      <c r="D18" s="201"/>
      <c r="E18" s="58">
        <v>0</v>
      </c>
      <c r="F18" s="72">
        <f t="shared" ref="F18:F81" si="2">E18/C18</f>
        <v>0</v>
      </c>
      <c r="G18" s="60"/>
      <c r="H18" s="72"/>
      <c r="I18" s="209"/>
      <c r="J18" s="209"/>
      <c r="K18" s="209"/>
      <c r="L18" s="209"/>
      <c r="M18" s="209"/>
      <c r="N18" s="209"/>
      <c r="O18" s="209"/>
      <c r="P18" s="72"/>
      <c r="Q18" s="223"/>
      <c r="R18" s="72"/>
      <c r="S18" s="60"/>
      <c r="T18" s="119"/>
      <c r="U18" s="209"/>
      <c r="V18" s="209"/>
      <c r="W18" s="209"/>
      <c r="X18" s="224"/>
      <c r="Y18" s="225"/>
    </row>
    <row r="19" spans="1:25" s="48" customFormat="1" ht="15.75" customHeight="1" x14ac:dyDescent="0.3">
      <c r="A19" s="71">
        <v>4</v>
      </c>
      <c r="B19" s="49" t="s">
        <v>219</v>
      </c>
      <c r="C19" s="50">
        <v>84.816000000000003</v>
      </c>
      <c r="D19" s="201"/>
      <c r="E19" s="58">
        <v>0</v>
      </c>
      <c r="F19" s="72">
        <f t="shared" si="2"/>
        <v>0</v>
      </c>
      <c r="G19" s="60"/>
      <c r="H19" s="72"/>
      <c r="I19" s="209"/>
      <c r="J19" s="209"/>
      <c r="K19" s="209"/>
      <c r="L19" s="209"/>
      <c r="M19" s="209"/>
      <c r="N19" s="209"/>
      <c r="O19" s="209"/>
      <c r="P19" s="72"/>
      <c r="Q19" s="223"/>
      <c r="R19" s="72"/>
      <c r="S19" s="60"/>
      <c r="T19" s="119"/>
      <c r="U19" s="209"/>
      <c r="V19" s="209"/>
      <c r="W19" s="209"/>
      <c r="X19" s="224"/>
      <c r="Y19" s="225"/>
    </row>
    <row r="20" spans="1:25" s="46" customFormat="1" ht="16.5" customHeight="1" x14ac:dyDescent="0.3">
      <c r="A20" s="92">
        <v>5</v>
      </c>
      <c r="B20" s="93" t="s">
        <v>29</v>
      </c>
      <c r="C20" s="87">
        <v>43.448</v>
      </c>
      <c r="D20" s="202">
        <v>0</v>
      </c>
      <c r="E20" s="102">
        <v>0</v>
      </c>
      <c r="F20" s="94">
        <f t="shared" si="2"/>
        <v>0</v>
      </c>
      <c r="G20" s="65"/>
      <c r="H20" s="94"/>
      <c r="I20" s="210"/>
      <c r="J20" s="210"/>
      <c r="K20" s="210"/>
      <c r="L20" s="210"/>
      <c r="M20" s="210"/>
      <c r="N20" s="210"/>
      <c r="O20" s="210"/>
      <c r="P20" s="94"/>
      <c r="Q20" s="229"/>
      <c r="R20" s="94"/>
      <c r="S20" s="65"/>
      <c r="T20" s="120"/>
      <c r="U20" s="210"/>
      <c r="V20" s="210"/>
      <c r="W20" s="210"/>
    </row>
    <row r="21" spans="1:25" s="162" customFormat="1" ht="18.75" x14ac:dyDescent="0.3">
      <c r="A21" s="153">
        <v>6</v>
      </c>
      <c r="B21" s="164" t="s">
        <v>30</v>
      </c>
      <c r="C21" s="157">
        <f t="shared" ref="C21:D21" si="3">SUM(C22:C35)</f>
        <v>463.28100000000006</v>
      </c>
      <c r="D21" s="203">
        <f t="shared" si="3"/>
        <v>635</v>
      </c>
      <c r="E21" s="203">
        <f>SUM(E22:E35)</f>
        <v>513</v>
      </c>
      <c r="F21" s="195">
        <f t="shared" si="2"/>
        <v>1.1073193159227335</v>
      </c>
      <c r="G21" s="203">
        <f t="shared" ref="G21" si="4">SUM(G22:G35)</f>
        <v>28</v>
      </c>
      <c r="H21" s="195">
        <f t="shared" ref="H21:H78" si="5">G21/D21*100</f>
        <v>4.409448818897638</v>
      </c>
      <c r="I21" s="203">
        <f t="shared" ref="I21" si="6">SUM(I22:I35)</f>
        <v>0</v>
      </c>
      <c r="J21" s="203">
        <f t="shared" ref="J21:K21" si="7">SUM(J22:J35)</f>
        <v>0</v>
      </c>
      <c r="K21" s="203">
        <f t="shared" si="7"/>
        <v>0</v>
      </c>
      <c r="L21" s="203">
        <f t="shared" ref="L21:N21" si="8">SUM(L22:L35)</f>
        <v>26</v>
      </c>
      <c r="M21" s="203">
        <f t="shared" si="8"/>
        <v>2</v>
      </c>
      <c r="N21" s="203">
        <f t="shared" si="8"/>
        <v>14</v>
      </c>
      <c r="O21" s="203">
        <f t="shared" ref="O21" si="9">SUM(O22:O35)</f>
        <v>10</v>
      </c>
      <c r="P21" s="195">
        <f t="shared" ref="P21:P78" si="10">L21/G21*100</f>
        <v>92.857142857142861</v>
      </c>
      <c r="Q21" s="214">
        <f t="shared" ref="Q21" si="11">SUM(Q22:Q35)</f>
        <v>23</v>
      </c>
      <c r="R21" s="195">
        <f t="shared" ref="R21:R75" si="12">Q21/E21*100</f>
        <v>4.4834307992202724</v>
      </c>
      <c r="S21" s="203">
        <f t="shared" ref="S21" si="13">SUM(S22:S35)</f>
        <v>23</v>
      </c>
      <c r="T21" s="219">
        <f t="shared" ref="T21:T78" si="14">S21/E21*100</f>
        <v>4.4834307992202724</v>
      </c>
      <c r="U21" s="203">
        <f t="shared" ref="U21:W21" si="15">SUM(U22:U35)</f>
        <v>0</v>
      </c>
      <c r="V21" s="203">
        <f t="shared" si="15"/>
        <v>0</v>
      </c>
      <c r="W21" s="203">
        <f t="shared" si="15"/>
        <v>0</v>
      </c>
      <c r="X21" s="335" t="s">
        <v>209</v>
      </c>
      <c r="Y21" s="336"/>
    </row>
    <row r="22" spans="1:25" s="42" customFormat="1" ht="18" customHeight="1" x14ac:dyDescent="0.3">
      <c r="A22" s="35">
        <v>7</v>
      </c>
      <c r="B22" s="36" t="s">
        <v>31</v>
      </c>
      <c r="C22" s="37">
        <v>29.343</v>
      </c>
      <c r="D22" s="204">
        <v>67</v>
      </c>
      <c r="E22" s="208">
        <v>40</v>
      </c>
      <c r="F22" s="67">
        <f t="shared" si="2"/>
        <v>1.3631871315134785</v>
      </c>
      <c r="G22" s="211"/>
      <c r="H22" s="67"/>
      <c r="I22" s="211"/>
      <c r="J22" s="211"/>
      <c r="K22" s="211"/>
      <c r="L22" s="211"/>
      <c r="M22" s="211"/>
      <c r="N22" s="211"/>
      <c r="O22" s="211"/>
      <c r="P22" s="67"/>
      <c r="Q22" s="228"/>
      <c r="R22" s="67"/>
      <c r="S22" s="211"/>
      <c r="T22" s="121"/>
      <c r="U22" s="211"/>
      <c r="V22" s="211"/>
      <c r="W22" s="211"/>
    </row>
    <row r="23" spans="1:25" s="48" customFormat="1" ht="24" customHeight="1" x14ac:dyDescent="0.3">
      <c r="A23" s="71">
        <v>8</v>
      </c>
      <c r="B23" s="49" t="s">
        <v>310</v>
      </c>
      <c r="C23" s="50"/>
      <c r="D23" s="201">
        <v>0</v>
      </c>
      <c r="E23" s="58">
        <v>0</v>
      </c>
      <c r="F23" s="72"/>
      <c r="G23" s="60"/>
      <c r="H23" s="72"/>
      <c r="I23" s="209"/>
      <c r="J23" s="209"/>
      <c r="K23" s="209"/>
      <c r="L23" s="209"/>
      <c r="M23" s="209"/>
      <c r="N23" s="209"/>
      <c r="O23" s="209"/>
      <c r="P23" s="72"/>
      <c r="Q23" s="223"/>
      <c r="R23" s="72"/>
      <c r="S23" s="60"/>
      <c r="T23" s="119"/>
      <c r="U23" s="209"/>
      <c r="V23" s="209"/>
      <c r="W23" s="209"/>
      <c r="X23" s="47"/>
    </row>
    <row r="24" spans="1:25" s="48" customFormat="1" ht="18.75" x14ac:dyDescent="0.3">
      <c r="A24" s="71">
        <v>9</v>
      </c>
      <c r="B24" s="49" t="s">
        <v>220</v>
      </c>
      <c r="C24" s="50">
        <v>36.554000000000002</v>
      </c>
      <c r="D24" s="201"/>
      <c r="E24" s="58">
        <v>0</v>
      </c>
      <c r="F24" s="72">
        <f t="shared" si="2"/>
        <v>0</v>
      </c>
      <c r="G24" s="60"/>
      <c r="H24" s="72"/>
      <c r="I24" s="209"/>
      <c r="J24" s="209"/>
      <c r="K24" s="209"/>
      <c r="L24" s="209"/>
      <c r="M24" s="209"/>
      <c r="N24" s="209"/>
      <c r="O24" s="209"/>
      <c r="P24" s="72"/>
      <c r="Q24" s="223"/>
      <c r="R24" s="72"/>
      <c r="S24" s="60"/>
      <c r="T24" s="119"/>
      <c r="U24" s="209"/>
      <c r="V24" s="209"/>
      <c r="W24" s="209"/>
      <c r="X24" s="47"/>
    </row>
    <row r="25" spans="1:25" s="48" customFormat="1" ht="18.75" x14ac:dyDescent="0.3">
      <c r="A25" s="71">
        <v>10</v>
      </c>
      <c r="B25" s="49" t="s">
        <v>221</v>
      </c>
      <c r="C25" s="50">
        <v>10.96</v>
      </c>
      <c r="D25" s="201"/>
      <c r="E25" s="58">
        <v>0</v>
      </c>
      <c r="F25" s="72">
        <f t="shared" si="2"/>
        <v>0</v>
      </c>
      <c r="G25" s="60"/>
      <c r="H25" s="72"/>
      <c r="I25" s="209"/>
      <c r="J25" s="209"/>
      <c r="K25" s="209"/>
      <c r="L25" s="209"/>
      <c r="M25" s="209"/>
      <c r="N25" s="209"/>
      <c r="O25" s="209"/>
      <c r="P25" s="72"/>
      <c r="Q25" s="223"/>
      <c r="R25" s="72"/>
      <c r="S25" s="60"/>
      <c r="T25" s="119"/>
      <c r="U25" s="209"/>
      <c r="V25" s="209"/>
      <c r="W25" s="209"/>
      <c r="X25" s="47"/>
    </row>
    <row r="26" spans="1:25" s="48" customFormat="1" ht="18.75" x14ac:dyDescent="0.3">
      <c r="A26" s="71">
        <v>11</v>
      </c>
      <c r="B26" s="49" t="s">
        <v>222</v>
      </c>
      <c r="C26" s="50">
        <v>4.1310000000000002</v>
      </c>
      <c r="D26" s="201"/>
      <c r="E26" s="58">
        <v>0</v>
      </c>
      <c r="F26" s="72">
        <f t="shared" si="2"/>
        <v>0</v>
      </c>
      <c r="G26" s="60"/>
      <c r="H26" s="72"/>
      <c r="I26" s="209"/>
      <c r="J26" s="209"/>
      <c r="K26" s="209"/>
      <c r="L26" s="209"/>
      <c r="M26" s="209"/>
      <c r="N26" s="209"/>
      <c r="O26" s="209"/>
      <c r="P26" s="72"/>
      <c r="Q26" s="223"/>
      <c r="R26" s="72"/>
      <c r="S26" s="60"/>
      <c r="T26" s="119"/>
      <c r="U26" s="209"/>
      <c r="V26" s="209"/>
      <c r="W26" s="209"/>
      <c r="X26" s="47"/>
    </row>
    <row r="27" spans="1:25" s="48" customFormat="1" ht="18.75" x14ac:dyDescent="0.3">
      <c r="A27" s="71">
        <v>12</v>
      </c>
      <c r="B27" s="49" t="s">
        <v>223</v>
      </c>
      <c r="C27" s="50">
        <v>5.1109999999999998</v>
      </c>
      <c r="D27" s="201"/>
      <c r="E27" s="58">
        <v>0</v>
      </c>
      <c r="F27" s="72">
        <f t="shared" si="2"/>
        <v>0</v>
      </c>
      <c r="G27" s="60"/>
      <c r="H27" s="72"/>
      <c r="I27" s="209"/>
      <c r="J27" s="209"/>
      <c r="K27" s="209"/>
      <c r="L27" s="209"/>
      <c r="M27" s="209"/>
      <c r="N27" s="209"/>
      <c r="O27" s="209"/>
      <c r="P27" s="72"/>
      <c r="Q27" s="223"/>
      <c r="R27" s="72"/>
      <c r="S27" s="60"/>
      <c r="T27" s="119"/>
      <c r="U27" s="209"/>
      <c r="V27" s="209"/>
      <c r="W27" s="209"/>
      <c r="X27" s="47"/>
    </row>
    <row r="28" spans="1:25" s="46" customFormat="1" ht="18.75" x14ac:dyDescent="0.3">
      <c r="A28" s="92">
        <v>13</v>
      </c>
      <c r="B28" s="93" t="s">
        <v>33</v>
      </c>
      <c r="C28" s="87">
        <v>152.04400000000001</v>
      </c>
      <c r="D28" s="202">
        <v>28</v>
      </c>
      <c r="E28" s="102">
        <v>72</v>
      </c>
      <c r="F28" s="94">
        <f t="shared" si="2"/>
        <v>0.47354713109363078</v>
      </c>
      <c r="G28" s="65">
        <v>0</v>
      </c>
      <c r="H28" s="94"/>
      <c r="I28" s="210"/>
      <c r="J28" s="210"/>
      <c r="K28" s="210"/>
      <c r="L28" s="210"/>
      <c r="M28" s="210"/>
      <c r="N28" s="210"/>
      <c r="O28" s="210"/>
      <c r="P28" s="94"/>
      <c r="Q28" s="229">
        <f t="shared" ref="Q28:Q74" si="16">INT(E28*IF(F28&lt;1,0.03,IF(F28&lt;2,0.05,IF(F28&lt;4,0.07,IF(F28&lt;6,0.08,IF(F28&lt;8,0.1,IF(F28&lt;10,0.12,IF(F28&lt;12,0.15,0.2))))))))</f>
        <v>2</v>
      </c>
      <c r="R28" s="94">
        <f t="shared" si="12"/>
        <v>2.7777777777777777</v>
      </c>
      <c r="S28" s="65">
        <v>2</v>
      </c>
      <c r="T28" s="120">
        <f t="shared" si="14"/>
        <v>2.7777777777777777</v>
      </c>
      <c r="U28" s="210"/>
      <c r="V28" s="210"/>
      <c r="W28" s="210"/>
      <c r="X28" s="311" t="s">
        <v>205</v>
      </c>
      <c r="Y28" s="312"/>
    </row>
    <row r="29" spans="1:25" s="46" customFormat="1" ht="18.75" x14ac:dyDescent="0.3">
      <c r="A29" s="92">
        <v>14</v>
      </c>
      <c r="B29" s="93" t="s">
        <v>34</v>
      </c>
      <c r="C29" s="87">
        <v>16.684999999999999</v>
      </c>
      <c r="D29" s="202">
        <v>0</v>
      </c>
      <c r="E29" s="102">
        <v>0</v>
      </c>
      <c r="F29" s="94">
        <f t="shared" si="2"/>
        <v>0</v>
      </c>
      <c r="G29" s="65"/>
      <c r="H29" s="94"/>
      <c r="I29" s="210"/>
      <c r="J29" s="210"/>
      <c r="K29" s="210"/>
      <c r="L29" s="210"/>
      <c r="M29" s="210"/>
      <c r="N29" s="210"/>
      <c r="O29" s="210"/>
      <c r="P29" s="94"/>
      <c r="Q29" s="229"/>
      <c r="R29" s="94"/>
      <c r="S29" s="65"/>
      <c r="T29" s="120"/>
      <c r="U29" s="210"/>
      <c r="V29" s="210"/>
      <c r="W29" s="210"/>
    </row>
    <row r="30" spans="1:25" s="46" customFormat="1" ht="18.75" x14ac:dyDescent="0.3">
      <c r="A30" s="92">
        <v>15</v>
      </c>
      <c r="B30" s="93" t="s">
        <v>35</v>
      </c>
      <c r="C30" s="87">
        <v>40.914000000000001</v>
      </c>
      <c r="D30" s="202">
        <v>142</v>
      </c>
      <c r="E30" s="102">
        <v>107</v>
      </c>
      <c r="F30" s="94">
        <f t="shared" si="2"/>
        <v>2.6152417265483696</v>
      </c>
      <c r="G30" s="65">
        <v>8</v>
      </c>
      <c r="H30" s="94">
        <f t="shared" ref="H30:H90" si="17">G30/D30*100</f>
        <v>5.6338028169014089</v>
      </c>
      <c r="I30" s="210"/>
      <c r="J30" s="210"/>
      <c r="K30" s="210"/>
      <c r="L30" s="210">
        <f t="shared" ref="L30:L80" si="18">M30+N30+O30</f>
        <v>8</v>
      </c>
      <c r="M30" s="210">
        <v>1</v>
      </c>
      <c r="N30" s="210">
        <v>5</v>
      </c>
      <c r="O30" s="210">
        <v>2</v>
      </c>
      <c r="P30" s="94">
        <f t="shared" si="10"/>
        <v>100</v>
      </c>
      <c r="Q30" s="229">
        <f t="shared" si="16"/>
        <v>7</v>
      </c>
      <c r="R30" s="94">
        <f t="shared" si="12"/>
        <v>6.5420560747663545</v>
      </c>
      <c r="S30" s="65">
        <v>7</v>
      </c>
      <c r="T30" s="120">
        <f t="shared" si="14"/>
        <v>6.5420560747663545</v>
      </c>
      <c r="U30" s="210"/>
      <c r="V30" s="210"/>
      <c r="W30" s="210"/>
    </row>
    <row r="31" spans="1:25" s="46" customFormat="1" ht="17.25" customHeight="1" x14ac:dyDescent="0.3">
      <c r="A31" s="92">
        <v>16</v>
      </c>
      <c r="B31" s="99" t="s">
        <v>284</v>
      </c>
      <c r="C31" s="87">
        <v>30.908000000000001</v>
      </c>
      <c r="D31" s="202">
        <v>139</v>
      </c>
      <c r="E31" s="102">
        <v>92</v>
      </c>
      <c r="F31" s="94">
        <f t="shared" si="2"/>
        <v>2.9765756438462532</v>
      </c>
      <c r="G31" s="65">
        <v>11</v>
      </c>
      <c r="H31" s="94">
        <f t="shared" si="5"/>
        <v>7.9136690647482011</v>
      </c>
      <c r="I31" s="210"/>
      <c r="J31" s="210"/>
      <c r="K31" s="210"/>
      <c r="L31" s="210">
        <f t="shared" si="18"/>
        <v>11</v>
      </c>
      <c r="M31" s="210">
        <v>1</v>
      </c>
      <c r="N31" s="210">
        <v>5</v>
      </c>
      <c r="O31" s="210">
        <v>5</v>
      </c>
      <c r="P31" s="94">
        <f t="shared" si="10"/>
        <v>100</v>
      </c>
      <c r="Q31" s="229">
        <f t="shared" si="16"/>
        <v>6</v>
      </c>
      <c r="R31" s="94">
        <f t="shared" si="12"/>
        <v>6.5217391304347823</v>
      </c>
      <c r="S31" s="65">
        <v>6</v>
      </c>
      <c r="T31" s="120">
        <f t="shared" si="14"/>
        <v>6.5217391304347823</v>
      </c>
      <c r="U31" s="210"/>
      <c r="V31" s="210"/>
      <c r="W31" s="210"/>
      <c r="X31" s="311" t="s">
        <v>206</v>
      </c>
      <c r="Y31" s="312"/>
    </row>
    <row r="32" spans="1:25" s="46" customFormat="1" ht="18.75" x14ac:dyDescent="0.3">
      <c r="A32" s="92">
        <v>17</v>
      </c>
      <c r="B32" s="86" t="s">
        <v>186</v>
      </c>
      <c r="C32" s="87">
        <v>8.3089999999999993</v>
      </c>
      <c r="D32" s="202">
        <v>52</v>
      </c>
      <c r="E32" s="102">
        <v>14</v>
      </c>
      <c r="F32" s="94">
        <f t="shared" si="2"/>
        <v>1.6849199663016008</v>
      </c>
      <c r="G32" s="65">
        <v>4</v>
      </c>
      <c r="H32" s="94">
        <f t="shared" si="5"/>
        <v>7.6923076923076925</v>
      </c>
      <c r="I32" s="210"/>
      <c r="J32" s="210"/>
      <c r="K32" s="210"/>
      <c r="L32" s="210">
        <f t="shared" si="18"/>
        <v>4</v>
      </c>
      <c r="M32" s="210">
        <v>0</v>
      </c>
      <c r="N32" s="210">
        <v>3</v>
      </c>
      <c r="O32" s="210">
        <v>1</v>
      </c>
      <c r="P32" s="94">
        <f t="shared" si="10"/>
        <v>100</v>
      </c>
      <c r="Q32" s="229">
        <f t="shared" si="16"/>
        <v>0</v>
      </c>
      <c r="R32" s="94"/>
      <c r="S32" s="65"/>
      <c r="T32" s="120"/>
      <c r="U32" s="210"/>
      <c r="V32" s="210"/>
      <c r="W32" s="210"/>
    </row>
    <row r="33" spans="1:23" s="46" customFormat="1" ht="18.75" x14ac:dyDescent="0.3">
      <c r="A33" s="92">
        <v>18</v>
      </c>
      <c r="B33" s="86" t="s">
        <v>301</v>
      </c>
      <c r="C33" s="87">
        <v>44.75</v>
      </c>
      <c r="D33" s="202">
        <v>42</v>
      </c>
      <c r="E33" s="102">
        <v>53</v>
      </c>
      <c r="F33" s="94">
        <f t="shared" si="2"/>
        <v>1.1843575418994414</v>
      </c>
      <c r="G33" s="65">
        <v>1</v>
      </c>
      <c r="H33" s="94">
        <f t="shared" si="5"/>
        <v>2.3809523809523809</v>
      </c>
      <c r="I33" s="210"/>
      <c r="J33" s="210"/>
      <c r="K33" s="210"/>
      <c r="L33" s="210">
        <f t="shared" si="18"/>
        <v>1</v>
      </c>
      <c r="M33" s="210">
        <v>0</v>
      </c>
      <c r="N33" s="210">
        <v>0</v>
      </c>
      <c r="O33" s="210">
        <v>1</v>
      </c>
      <c r="P33" s="94">
        <f t="shared" si="10"/>
        <v>100</v>
      </c>
      <c r="Q33" s="229">
        <f t="shared" si="16"/>
        <v>2</v>
      </c>
      <c r="R33" s="94">
        <f t="shared" si="12"/>
        <v>3.7735849056603774</v>
      </c>
      <c r="S33" s="65">
        <v>2</v>
      </c>
      <c r="T33" s="120">
        <f t="shared" si="14"/>
        <v>3.7735849056603774</v>
      </c>
      <c r="U33" s="210"/>
      <c r="V33" s="210"/>
      <c r="W33" s="210"/>
    </row>
    <row r="34" spans="1:23" s="46" customFormat="1" ht="18.75" x14ac:dyDescent="0.3">
      <c r="A34" s="92">
        <v>19</v>
      </c>
      <c r="B34" s="86" t="s">
        <v>36</v>
      </c>
      <c r="C34" s="87">
        <v>44.792000000000002</v>
      </c>
      <c r="D34" s="202">
        <v>103</v>
      </c>
      <c r="E34" s="102">
        <v>86</v>
      </c>
      <c r="F34" s="94">
        <f t="shared" si="2"/>
        <v>1.9199857117342383</v>
      </c>
      <c r="G34" s="65">
        <v>2</v>
      </c>
      <c r="H34" s="94">
        <f t="shared" si="5"/>
        <v>1.9417475728155338</v>
      </c>
      <c r="I34" s="210"/>
      <c r="J34" s="210"/>
      <c r="K34" s="210"/>
      <c r="L34" s="210">
        <f t="shared" si="18"/>
        <v>2</v>
      </c>
      <c r="M34" s="210">
        <v>0</v>
      </c>
      <c r="N34" s="210">
        <v>1</v>
      </c>
      <c r="O34" s="210">
        <v>1</v>
      </c>
      <c r="P34" s="94">
        <f t="shared" si="10"/>
        <v>100</v>
      </c>
      <c r="Q34" s="229">
        <f t="shared" si="16"/>
        <v>4</v>
      </c>
      <c r="R34" s="94">
        <f t="shared" si="12"/>
        <v>4.6511627906976747</v>
      </c>
      <c r="S34" s="65">
        <v>4</v>
      </c>
      <c r="T34" s="120">
        <f t="shared" si="14"/>
        <v>4.6511627906976747</v>
      </c>
      <c r="U34" s="210"/>
      <c r="V34" s="210"/>
      <c r="W34" s="210"/>
    </row>
    <row r="35" spans="1:23" s="46" customFormat="1" ht="18.75" x14ac:dyDescent="0.3">
      <c r="A35" s="92">
        <v>20</v>
      </c>
      <c r="B35" s="86" t="s">
        <v>225</v>
      </c>
      <c r="C35" s="87">
        <v>38.78</v>
      </c>
      <c r="D35" s="202">
        <v>62</v>
      </c>
      <c r="E35" s="102">
        <v>49</v>
      </c>
      <c r="F35" s="94">
        <f t="shared" si="2"/>
        <v>1.2635379061371841</v>
      </c>
      <c r="G35" s="65">
        <v>2</v>
      </c>
      <c r="H35" s="94">
        <f t="shared" si="5"/>
        <v>3.225806451612903</v>
      </c>
      <c r="I35" s="210"/>
      <c r="J35" s="210"/>
      <c r="K35" s="210"/>
      <c r="L35" s="210">
        <f t="shared" si="18"/>
        <v>0</v>
      </c>
      <c r="M35" s="210">
        <v>0</v>
      </c>
      <c r="N35" s="210">
        <v>0</v>
      </c>
      <c r="O35" s="210">
        <v>0</v>
      </c>
      <c r="P35" s="94">
        <f t="shared" si="10"/>
        <v>0</v>
      </c>
      <c r="Q35" s="229">
        <f t="shared" si="16"/>
        <v>2</v>
      </c>
      <c r="R35" s="94">
        <f t="shared" si="12"/>
        <v>4.0816326530612246</v>
      </c>
      <c r="S35" s="65">
        <v>2</v>
      </c>
      <c r="T35" s="120">
        <f t="shared" si="14"/>
        <v>4.0816326530612246</v>
      </c>
      <c r="U35" s="210"/>
      <c r="V35" s="210"/>
      <c r="W35" s="210"/>
    </row>
    <row r="36" spans="1:23" s="162" customFormat="1" ht="18.75" x14ac:dyDescent="0.3">
      <c r="A36" s="153">
        <v>21</v>
      </c>
      <c r="B36" s="164" t="s">
        <v>39</v>
      </c>
      <c r="C36" s="165">
        <f>SUM(C37:C43)</f>
        <v>876.24599999999998</v>
      </c>
      <c r="D36" s="200">
        <f t="shared" ref="D36:O36" si="19">SUM(D37:D43)</f>
        <v>3398</v>
      </c>
      <c r="E36" s="200">
        <f>E38+E37+E41+E42+E43</f>
        <v>1913</v>
      </c>
      <c r="F36" s="195">
        <f t="shared" si="2"/>
        <v>2.183176870422233</v>
      </c>
      <c r="G36" s="200">
        <f t="shared" si="19"/>
        <v>107</v>
      </c>
      <c r="H36" s="195">
        <f t="shared" si="5"/>
        <v>3.1489111241907</v>
      </c>
      <c r="I36" s="200">
        <f t="shared" si="19"/>
        <v>7</v>
      </c>
      <c r="J36" s="200">
        <f t="shared" si="19"/>
        <v>3</v>
      </c>
      <c r="K36" s="200">
        <f t="shared" si="19"/>
        <v>39</v>
      </c>
      <c r="L36" s="200">
        <f t="shared" si="19"/>
        <v>88</v>
      </c>
      <c r="M36" s="200">
        <f t="shared" si="19"/>
        <v>13</v>
      </c>
      <c r="N36" s="200">
        <f t="shared" si="19"/>
        <v>35</v>
      </c>
      <c r="O36" s="200">
        <f t="shared" si="19"/>
        <v>40</v>
      </c>
      <c r="P36" s="195">
        <f t="shared" si="10"/>
        <v>82.242990654205599</v>
      </c>
      <c r="Q36" s="200">
        <f>Q38+Q37+Q41+Q42+Q43</f>
        <v>76</v>
      </c>
      <c r="R36" s="195">
        <f t="shared" ref="R36:R78" si="20">Q36/E36*100</f>
        <v>3.9728175640355459</v>
      </c>
      <c r="S36" s="200">
        <f>S38+S37+S41+S42+S43</f>
        <v>76</v>
      </c>
      <c r="T36" s="219">
        <f t="shared" si="14"/>
        <v>3.9728175640355459</v>
      </c>
      <c r="U36" s="200">
        <f>SUM(U37:U43)</f>
        <v>2</v>
      </c>
      <c r="V36" s="200">
        <f t="shared" ref="V36" si="21">SUM(V37:V43)</f>
        <v>1</v>
      </c>
      <c r="W36" s="200">
        <f>SUM(W37:W43)</f>
        <v>14</v>
      </c>
    </row>
    <row r="37" spans="1:23" s="42" customFormat="1" ht="18.75" x14ac:dyDescent="0.3">
      <c r="A37" s="43">
        <v>22</v>
      </c>
      <c r="B37" s="44" t="s">
        <v>41</v>
      </c>
      <c r="C37" s="37">
        <v>129.465</v>
      </c>
      <c r="D37" s="204">
        <v>1155</v>
      </c>
      <c r="E37" s="208">
        <v>659</v>
      </c>
      <c r="F37" s="67">
        <f t="shared" si="2"/>
        <v>5.0901788128065499</v>
      </c>
      <c r="G37" s="211"/>
      <c r="H37" s="67"/>
      <c r="I37" s="211"/>
      <c r="J37" s="211"/>
      <c r="K37" s="211"/>
      <c r="L37" s="211"/>
      <c r="M37" s="211"/>
      <c r="N37" s="211"/>
      <c r="O37" s="211"/>
      <c r="P37" s="67"/>
      <c r="Q37" s="228"/>
      <c r="R37" s="67"/>
      <c r="S37" s="211"/>
      <c r="T37" s="121"/>
      <c r="U37" s="211"/>
      <c r="V37" s="211"/>
      <c r="W37" s="211"/>
    </row>
    <row r="38" spans="1:23" s="48" customFormat="1" ht="21" customHeight="1" x14ac:dyDescent="0.3">
      <c r="A38" s="71">
        <v>23</v>
      </c>
      <c r="B38" s="49" t="s">
        <v>311</v>
      </c>
      <c r="C38" s="50"/>
      <c r="D38" s="201">
        <v>998</v>
      </c>
      <c r="E38" s="58">
        <f>E39+E40</f>
        <v>577</v>
      </c>
      <c r="F38" s="72"/>
      <c r="G38" s="60">
        <f>I38+J38+K38</f>
        <v>49</v>
      </c>
      <c r="H38" s="72">
        <f t="shared" si="5"/>
        <v>4.9098196392785569</v>
      </c>
      <c r="I38" s="209">
        <v>7</v>
      </c>
      <c r="J38" s="209">
        <v>3</v>
      </c>
      <c r="K38" s="209">
        <v>39</v>
      </c>
      <c r="L38" s="209">
        <f t="shared" si="18"/>
        <v>32</v>
      </c>
      <c r="M38" s="209">
        <v>6</v>
      </c>
      <c r="N38" s="209">
        <v>2</v>
      </c>
      <c r="O38" s="209">
        <v>24</v>
      </c>
      <c r="P38" s="72">
        <f t="shared" si="10"/>
        <v>65.306122448979593</v>
      </c>
      <c r="Q38" s="58">
        <f>Q39+Q40</f>
        <v>17</v>
      </c>
      <c r="R38" s="72"/>
      <c r="S38" s="58">
        <f>S39+S40</f>
        <v>17</v>
      </c>
      <c r="T38" s="119"/>
      <c r="U38" s="209"/>
      <c r="V38" s="209"/>
      <c r="W38" s="209"/>
    </row>
    <row r="39" spans="1:23" s="48" customFormat="1" ht="18.75" x14ac:dyDescent="0.3">
      <c r="A39" s="71">
        <v>24</v>
      </c>
      <c r="B39" s="49" t="s">
        <v>226</v>
      </c>
      <c r="C39" s="50">
        <v>5.1150000000000002</v>
      </c>
      <c r="D39" s="201"/>
      <c r="E39" s="58">
        <v>0</v>
      </c>
      <c r="F39" s="72">
        <f t="shared" si="2"/>
        <v>0</v>
      </c>
      <c r="G39" s="60"/>
      <c r="H39" s="72"/>
      <c r="I39" s="209"/>
      <c r="J39" s="209"/>
      <c r="K39" s="209"/>
      <c r="L39" s="209"/>
      <c r="M39" s="209"/>
      <c r="N39" s="209"/>
      <c r="O39" s="209"/>
      <c r="P39" s="72"/>
      <c r="Q39" s="223"/>
      <c r="R39" s="72"/>
      <c r="S39" s="60"/>
      <c r="T39" s="119"/>
      <c r="U39" s="209"/>
      <c r="V39" s="209"/>
      <c r="W39" s="209"/>
    </row>
    <row r="40" spans="1:23" s="48" customFormat="1" ht="18.75" x14ac:dyDescent="0.3">
      <c r="A40" s="71">
        <v>25</v>
      </c>
      <c r="B40" s="49" t="s">
        <v>227</v>
      </c>
      <c r="C40" s="50">
        <v>587.20899999999995</v>
      </c>
      <c r="D40" s="201"/>
      <c r="E40" s="58">
        <v>577</v>
      </c>
      <c r="F40" s="72">
        <f t="shared" si="2"/>
        <v>0.98261436728660501</v>
      </c>
      <c r="G40" s="60"/>
      <c r="H40" s="72"/>
      <c r="I40" s="209"/>
      <c r="J40" s="209"/>
      <c r="K40" s="209"/>
      <c r="L40" s="209"/>
      <c r="M40" s="209"/>
      <c r="N40" s="209"/>
      <c r="O40" s="209"/>
      <c r="P40" s="72"/>
      <c r="Q40" s="223">
        <f t="shared" si="16"/>
        <v>17</v>
      </c>
      <c r="R40" s="72">
        <f t="shared" si="12"/>
        <v>2.9462738301559792</v>
      </c>
      <c r="S40" s="60">
        <v>17</v>
      </c>
      <c r="T40" s="119">
        <f t="shared" si="14"/>
        <v>2.9462738301559792</v>
      </c>
      <c r="U40" s="209">
        <f t="shared" ref="U40" si="22">ROUNDDOWN(Q40*15/100,0)</f>
        <v>2</v>
      </c>
      <c r="V40" s="209">
        <f t="shared" ref="V40" si="23">S40-U40-W40</f>
        <v>1</v>
      </c>
      <c r="W40" s="209">
        <f t="shared" ref="W40" si="24">ROUNDUP(S40*80/100,0)</f>
        <v>14</v>
      </c>
    </row>
    <row r="41" spans="1:23" s="46" customFormat="1" ht="18.75" x14ac:dyDescent="0.3">
      <c r="A41" s="92">
        <v>26</v>
      </c>
      <c r="B41" s="93" t="s">
        <v>43</v>
      </c>
      <c r="C41" s="87">
        <v>68.77</v>
      </c>
      <c r="D41" s="202">
        <v>800</v>
      </c>
      <c r="E41" s="102">
        <v>435</v>
      </c>
      <c r="F41" s="94">
        <f t="shared" si="2"/>
        <v>6.3254326014250406</v>
      </c>
      <c r="G41" s="65">
        <v>44</v>
      </c>
      <c r="H41" s="94">
        <f t="shared" si="5"/>
        <v>5.5</v>
      </c>
      <c r="I41" s="210"/>
      <c r="J41" s="210"/>
      <c r="K41" s="210"/>
      <c r="L41" s="210">
        <f t="shared" si="18"/>
        <v>43</v>
      </c>
      <c r="M41" s="210">
        <v>6</v>
      </c>
      <c r="N41" s="210">
        <v>28</v>
      </c>
      <c r="O41" s="210">
        <v>9</v>
      </c>
      <c r="P41" s="94">
        <f t="shared" si="10"/>
        <v>97.727272727272734</v>
      </c>
      <c r="Q41" s="229">
        <f t="shared" si="16"/>
        <v>43</v>
      </c>
      <c r="R41" s="94">
        <f t="shared" si="12"/>
        <v>9.8850574712643677</v>
      </c>
      <c r="S41" s="65">
        <v>43</v>
      </c>
      <c r="T41" s="120">
        <f t="shared" si="14"/>
        <v>9.8850574712643677</v>
      </c>
      <c r="U41" s="210"/>
      <c r="V41" s="210"/>
      <c r="W41" s="210"/>
    </row>
    <row r="42" spans="1:23" s="46" customFormat="1" ht="18.75" x14ac:dyDescent="0.3">
      <c r="A42" s="92">
        <v>27</v>
      </c>
      <c r="B42" s="93" t="s">
        <v>44</v>
      </c>
      <c r="C42" s="87">
        <v>17.311</v>
      </c>
      <c r="D42" s="202">
        <v>224</v>
      </c>
      <c r="E42" s="102">
        <v>35</v>
      </c>
      <c r="F42" s="94">
        <f t="shared" si="2"/>
        <v>2.0218358269308534</v>
      </c>
      <c r="G42" s="65">
        <v>6</v>
      </c>
      <c r="H42" s="94">
        <f t="shared" si="5"/>
        <v>2.6785714285714284</v>
      </c>
      <c r="I42" s="210"/>
      <c r="J42" s="210"/>
      <c r="K42" s="210"/>
      <c r="L42" s="210">
        <f t="shared" si="18"/>
        <v>6</v>
      </c>
      <c r="M42" s="210">
        <v>0</v>
      </c>
      <c r="N42" s="210">
        <v>4</v>
      </c>
      <c r="O42" s="210">
        <v>2</v>
      </c>
      <c r="P42" s="94">
        <f t="shared" si="10"/>
        <v>100</v>
      </c>
      <c r="Q42" s="229">
        <f t="shared" si="16"/>
        <v>2</v>
      </c>
      <c r="R42" s="94">
        <f t="shared" si="12"/>
        <v>5.7142857142857144</v>
      </c>
      <c r="S42" s="65">
        <v>2</v>
      </c>
      <c r="T42" s="120">
        <f t="shared" si="14"/>
        <v>5.7142857142857144</v>
      </c>
      <c r="U42" s="210"/>
      <c r="V42" s="210"/>
      <c r="W42" s="210"/>
    </row>
    <row r="43" spans="1:23" s="46" customFormat="1" ht="18.75" x14ac:dyDescent="0.3">
      <c r="A43" s="92">
        <v>28</v>
      </c>
      <c r="B43" s="93" t="s">
        <v>285</v>
      </c>
      <c r="C43" s="87">
        <v>68.376000000000005</v>
      </c>
      <c r="D43" s="202">
        <v>221</v>
      </c>
      <c r="E43" s="102">
        <v>207</v>
      </c>
      <c r="F43" s="94">
        <f t="shared" si="2"/>
        <v>3.0273780273780271</v>
      </c>
      <c r="G43" s="65">
        <v>8</v>
      </c>
      <c r="H43" s="94">
        <f t="shared" si="5"/>
        <v>3.6199095022624439</v>
      </c>
      <c r="I43" s="210"/>
      <c r="J43" s="210"/>
      <c r="K43" s="210"/>
      <c r="L43" s="210">
        <f t="shared" si="18"/>
        <v>7</v>
      </c>
      <c r="M43" s="210">
        <v>1</v>
      </c>
      <c r="N43" s="210">
        <v>1</v>
      </c>
      <c r="O43" s="210">
        <v>5</v>
      </c>
      <c r="P43" s="94">
        <f t="shared" si="10"/>
        <v>87.5</v>
      </c>
      <c r="Q43" s="229">
        <f t="shared" si="16"/>
        <v>14</v>
      </c>
      <c r="R43" s="94">
        <f t="shared" si="20"/>
        <v>6.7632850241545892</v>
      </c>
      <c r="S43" s="65">
        <v>14</v>
      </c>
      <c r="T43" s="120">
        <f t="shared" si="14"/>
        <v>6.7632850241545892</v>
      </c>
      <c r="U43" s="210"/>
      <c r="V43" s="210"/>
      <c r="W43" s="210"/>
    </row>
    <row r="44" spans="1:23" s="162" customFormat="1" ht="18.75" x14ac:dyDescent="0.3">
      <c r="A44" s="153">
        <v>29</v>
      </c>
      <c r="B44" s="154" t="s">
        <v>47</v>
      </c>
      <c r="C44" s="155">
        <f>SUM(C45:C46)</f>
        <v>291.91999999999996</v>
      </c>
      <c r="D44" s="161">
        <f t="shared" ref="D44:U44" si="25">SUM(D45:D46)</f>
        <v>13</v>
      </c>
      <c r="E44" s="161">
        <f t="shared" si="25"/>
        <v>22</v>
      </c>
      <c r="F44" s="195">
        <f t="shared" si="2"/>
        <v>7.5363113181693628E-2</v>
      </c>
      <c r="G44" s="161">
        <f>SUM(G45:G46)</f>
        <v>0</v>
      </c>
      <c r="H44" s="195">
        <f t="shared" si="5"/>
        <v>0</v>
      </c>
      <c r="I44" s="161">
        <f t="shared" si="25"/>
        <v>0</v>
      </c>
      <c r="J44" s="161">
        <f t="shared" si="25"/>
        <v>0</v>
      </c>
      <c r="K44" s="161">
        <f t="shared" si="25"/>
        <v>0</v>
      </c>
      <c r="L44" s="161">
        <f t="shared" si="25"/>
        <v>0</v>
      </c>
      <c r="M44" s="161">
        <f t="shared" si="25"/>
        <v>0</v>
      </c>
      <c r="N44" s="161">
        <f t="shared" si="25"/>
        <v>0</v>
      </c>
      <c r="O44" s="161">
        <f t="shared" si="25"/>
        <v>0</v>
      </c>
      <c r="P44" s="195">
        <v>0</v>
      </c>
      <c r="Q44" s="215">
        <f t="shared" si="25"/>
        <v>0</v>
      </c>
      <c r="R44" s="195">
        <f t="shared" si="12"/>
        <v>0</v>
      </c>
      <c r="S44" s="161">
        <f t="shared" si="25"/>
        <v>0</v>
      </c>
      <c r="T44" s="219">
        <f t="shared" si="14"/>
        <v>0</v>
      </c>
      <c r="U44" s="161">
        <f t="shared" si="25"/>
        <v>0</v>
      </c>
      <c r="V44" s="161">
        <f t="shared" ref="V44" si="26">SUM(V45:V46)</f>
        <v>0</v>
      </c>
      <c r="W44" s="161">
        <v>0</v>
      </c>
    </row>
    <row r="45" spans="1:23" s="48" customFormat="1" ht="18.75" x14ac:dyDescent="0.3">
      <c r="A45" s="71">
        <v>30</v>
      </c>
      <c r="B45" s="49" t="s">
        <v>48</v>
      </c>
      <c r="C45" s="50">
        <v>261.77999999999997</v>
      </c>
      <c r="D45" s="201">
        <v>13</v>
      </c>
      <c r="E45" s="58">
        <v>22</v>
      </c>
      <c r="F45" s="72">
        <f t="shared" si="2"/>
        <v>8.4040033616013449E-2</v>
      </c>
      <c r="G45" s="60">
        <v>0</v>
      </c>
      <c r="H45" s="72"/>
      <c r="I45" s="209"/>
      <c r="J45" s="209"/>
      <c r="K45" s="209"/>
      <c r="L45" s="209"/>
      <c r="M45" s="209"/>
      <c r="N45" s="209"/>
      <c r="O45" s="209"/>
      <c r="P45" s="72"/>
      <c r="Q45" s="223">
        <f t="shared" si="16"/>
        <v>0</v>
      </c>
      <c r="R45" s="72"/>
      <c r="S45" s="60"/>
      <c r="T45" s="119"/>
      <c r="U45" s="209"/>
      <c r="V45" s="209"/>
      <c r="W45" s="209"/>
    </row>
    <row r="46" spans="1:23" s="46" customFormat="1" ht="18.75" x14ac:dyDescent="0.3">
      <c r="A46" s="92">
        <v>31</v>
      </c>
      <c r="B46" s="93" t="s">
        <v>49</v>
      </c>
      <c r="C46" s="87">
        <v>30.14</v>
      </c>
      <c r="D46" s="202">
        <v>0</v>
      </c>
      <c r="E46" s="102">
        <v>0</v>
      </c>
      <c r="F46" s="94">
        <f t="shared" si="2"/>
        <v>0</v>
      </c>
      <c r="G46" s="65"/>
      <c r="H46" s="94"/>
      <c r="I46" s="210"/>
      <c r="J46" s="210"/>
      <c r="K46" s="210"/>
      <c r="L46" s="210"/>
      <c r="M46" s="210"/>
      <c r="N46" s="210"/>
      <c r="O46" s="210"/>
      <c r="P46" s="94"/>
      <c r="Q46" s="229"/>
      <c r="R46" s="94"/>
      <c r="S46" s="65"/>
      <c r="T46" s="120"/>
      <c r="U46" s="210"/>
      <c r="V46" s="210"/>
      <c r="W46" s="210"/>
    </row>
    <row r="47" spans="1:23" s="162" customFormat="1" ht="18.75" x14ac:dyDescent="0.3">
      <c r="A47" s="153">
        <v>32</v>
      </c>
      <c r="B47" s="154" t="s">
        <v>50</v>
      </c>
      <c r="C47" s="155">
        <f>SUM(C48:C54)</f>
        <v>356.92099999999999</v>
      </c>
      <c r="D47" s="161">
        <f t="shared" ref="D47:U47" si="27">SUM(D48:D54)</f>
        <v>386</v>
      </c>
      <c r="E47" s="161">
        <f>E48+E52+E53+E54</f>
        <v>581</v>
      </c>
      <c r="F47" s="195">
        <f t="shared" si="2"/>
        <v>1.6278111963151509</v>
      </c>
      <c r="G47" s="161">
        <f t="shared" si="27"/>
        <v>19</v>
      </c>
      <c r="H47" s="195">
        <f t="shared" si="5"/>
        <v>4.9222797927461137</v>
      </c>
      <c r="I47" s="161">
        <f t="shared" si="27"/>
        <v>0</v>
      </c>
      <c r="J47" s="161">
        <f t="shared" si="27"/>
        <v>0</v>
      </c>
      <c r="K47" s="161">
        <f t="shared" si="27"/>
        <v>2</v>
      </c>
      <c r="L47" s="161">
        <f t="shared" si="27"/>
        <v>19</v>
      </c>
      <c r="M47" s="161">
        <f t="shared" si="27"/>
        <v>2</v>
      </c>
      <c r="N47" s="161">
        <f t="shared" si="27"/>
        <v>10</v>
      </c>
      <c r="O47" s="161">
        <f t="shared" si="27"/>
        <v>7</v>
      </c>
      <c r="P47" s="195">
        <f t="shared" si="10"/>
        <v>100</v>
      </c>
      <c r="Q47" s="161">
        <f>Q48+Q52+Q53+Q54</f>
        <v>32</v>
      </c>
      <c r="R47" s="195">
        <f t="shared" si="12"/>
        <v>5.507745266781412</v>
      </c>
      <c r="S47" s="161">
        <f>S48+S52+S53+S54</f>
        <v>32</v>
      </c>
      <c r="T47" s="219">
        <f t="shared" si="14"/>
        <v>5.507745266781412</v>
      </c>
      <c r="U47" s="161">
        <f t="shared" si="27"/>
        <v>0</v>
      </c>
      <c r="V47" s="161">
        <f t="shared" ref="V47" si="28">SUM(V48:V54)</f>
        <v>1</v>
      </c>
      <c r="W47" s="161">
        <f>SUM(W48:W54)</f>
        <v>9</v>
      </c>
    </row>
    <row r="48" spans="1:23" s="48" customFormat="1" ht="18.75" x14ac:dyDescent="0.3">
      <c r="A48" s="71">
        <v>33</v>
      </c>
      <c r="B48" s="49" t="s">
        <v>312</v>
      </c>
      <c r="C48" s="50"/>
      <c r="D48" s="201">
        <v>88</v>
      </c>
      <c r="E48" s="58">
        <f>E49+E50+E51</f>
        <v>238</v>
      </c>
      <c r="F48" s="72"/>
      <c r="G48" s="60">
        <v>2</v>
      </c>
      <c r="H48" s="72">
        <f t="shared" si="5"/>
        <v>2.2727272727272729</v>
      </c>
      <c r="I48" s="209">
        <v>0</v>
      </c>
      <c r="J48" s="209">
        <v>0</v>
      </c>
      <c r="K48" s="209">
        <v>2</v>
      </c>
      <c r="L48" s="209">
        <f t="shared" si="18"/>
        <v>2</v>
      </c>
      <c r="M48" s="209">
        <v>0</v>
      </c>
      <c r="N48" s="209">
        <v>0</v>
      </c>
      <c r="O48" s="209">
        <v>2</v>
      </c>
      <c r="P48" s="72">
        <f t="shared" si="10"/>
        <v>100</v>
      </c>
      <c r="Q48" s="58">
        <f>Q49+Q50+Q51</f>
        <v>10</v>
      </c>
      <c r="R48" s="72"/>
      <c r="S48" s="58">
        <f>S49+S50+S51</f>
        <v>10</v>
      </c>
      <c r="T48" s="119"/>
      <c r="U48" s="209"/>
      <c r="V48" s="209"/>
      <c r="W48" s="209"/>
    </row>
    <row r="49" spans="1:23" s="48" customFormat="1" ht="18.75" x14ac:dyDescent="0.3">
      <c r="A49" s="71">
        <v>34</v>
      </c>
      <c r="B49" s="49" t="s">
        <v>228</v>
      </c>
      <c r="C49" s="50">
        <v>74.156999999999996</v>
      </c>
      <c r="D49" s="201"/>
      <c r="E49" s="58">
        <v>77</v>
      </c>
      <c r="F49" s="72">
        <f t="shared" si="2"/>
        <v>1.0383375810779834</v>
      </c>
      <c r="G49" s="60"/>
      <c r="H49" s="72"/>
      <c r="I49" s="209"/>
      <c r="J49" s="209"/>
      <c r="K49" s="209"/>
      <c r="L49" s="209"/>
      <c r="M49" s="209"/>
      <c r="N49" s="209"/>
      <c r="O49" s="209"/>
      <c r="P49" s="72"/>
      <c r="Q49" s="223">
        <f t="shared" si="16"/>
        <v>3</v>
      </c>
      <c r="R49" s="72">
        <f t="shared" si="12"/>
        <v>3.8961038961038961</v>
      </c>
      <c r="S49" s="60">
        <v>3</v>
      </c>
      <c r="T49" s="119">
        <f t="shared" si="14"/>
        <v>3.8961038961038961</v>
      </c>
      <c r="U49" s="209">
        <f t="shared" ref="U49" si="29">ROUNDDOWN(Q49*15/100,0)</f>
        <v>0</v>
      </c>
      <c r="V49" s="209">
        <f t="shared" ref="V49:V50" si="30">S49-U49-W49</f>
        <v>0</v>
      </c>
      <c r="W49" s="209">
        <f t="shared" ref="W49:W50" si="31">ROUNDUP(S49*80/100,0)</f>
        <v>3</v>
      </c>
    </row>
    <row r="50" spans="1:23" s="48" customFormat="1" ht="18.75" x14ac:dyDescent="0.3">
      <c r="A50" s="71">
        <v>35</v>
      </c>
      <c r="B50" s="49" t="s">
        <v>229</v>
      </c>
      <c r="C50" s="50">
        <v>135.15700000000001</v>
      </c>
      <c r="D50" s="201"/>
      <c r="E50" s="58">
        <v>156</v>
      </c>
      <c r="F50" s="72">
        <f t="shared" si="2"/>
        <v>1.1542132482964256</v>
      </c>
      <c r="G50" s="60"/>
      <c r="H50" s="72"/>
      <c r="I50" s="209"/>
      <c r="J50" s="209"/>
      <c r="K50" s="209"/>
      <c r="L50" s="209"/>
      <c r="M50" s="209"/>
      <c r="N50" s="209"/>
      <c r="O50" s="209"/>
      <c r="P50" s="72"/>
      <c r="Q50" s="223">
        <f t="shared" si="16"/>
        <v>7</v>
      </c>
      <c r="R50" s="72">
        <f t="shared" si="20"/>
        <v>4.4871794871794872</v>
      </c>
      <c r="S50" s="60">
        <v>7</v>
      </c>
      <c r="T50" s="119">
        <f t="shared" si="14"/>
        <v>4.4871794871794872</v>
      </c>
      <c r="U50" s="209">
        <v>0</v>
      </c>
      <c r="V50" s="209">
        <f t="shared" si="30"/>
        <v>1</v>
      </c>
      <c r="W50" s="209">
        <f t="shared" si="31"/>
        <v>6</v>
      </c>
    </row>
    <row r="51" spans="1:23" s="48" customFormat="1" ht="18.75" x14ac:dyDescent="0.3">
      <c r="A51" s="71">
        <v>36</v>
      </c>
      <c r="B51" s="49" t="s">
        <v>230</v>
      </c>
      <c r="C51" s="50">
        <v>12.433</v>
      </c>
      <c r="D51" s="201"/>
      <c r="E51" s="58">
        <v>5</v>
      </c>
      <c r="F51" s="72">
        <f t="shared" si="2"/>
        <v>0.40215555376819756</v>
      </c>
      <c r="G51" s="60"/>
      <c r="H51" s="72"/>
      <c r="I51" s="209"/>
      <c r="J51" s="209"/>
      <c r="K51" s="209"/>
      <c r="L51" s="209"/>
      <c r="M51" s="209"/>
      <c r="N51" s="209"/>
      <c r="O51" s="209"/>
      <c r="P51" s="72"/>
      <c r="Q51" s="223">
        <f t="shared" si="16"/>
        <v>0</v>
      </c>
      <c r="R51" s="72"/>
      <c r="S51" s="60"/>
      <c r="T51" s="119"/>
      <c r="U51" s="209"/>
      <c r="V51" s="209"/>
      <c r="W51" s="209"/>
    </row>
    <row r="52" spans="1:23" s="46" customFormat="1" ht="18.75" x14ac:dyDescent="0.3">
      <c r="A52" s="92">
        <v>37</v>
      </c>
      <c r="B52" s="93" t="s">
        <v>54</v>
      </c>
      <c r="C52" s="87">
        <v>51.972000000000001</v>
      </c>
      <c r="D52" s="202">
        <v>133</v>
      </c>
      <c r="E52" s="102">
        <v>148</v>
      </c>
      <c r="F52" s="94">
        <f t="shared" si="2"/>
        <v>2.8476872161933349</v>
      </c>
      <c r="G52" s="65">
        <v>7</v>
      </c>
      <c r="H52" s="94">
        <f t="shared" si="5"/>
        <v>5.2631578947368416</v>
      </c>
      <c r="I52" s="210"/>
      <c r="J52" s="210"/>
      <c r="K52" s="210"/>
      <c r="L52" s="210">
        <f t="shared" si="18"/>
        <v>7</v>
      </c>
      <c r="M52" s="210">
        <v>1</v>
      </c>
      <c r="N52" s="210">
        <v>4</v>
      </c>
      <c r="O52" s="210">
        <v>2</v>
      </c>
      <c r="P52" s="94">
        <f t="shared" si="10"/>
        <v>100</v>
      </c>
      <c r="Q52" s="229">
        <f t="shared" si="16"/>
        <v>10</v>
      </c>
      <c r="R52" s="94">
        <f t="shared" si="12"/>
        <v>6.756756756756757</v>
      </c>
      <c r="S52" s="65">
        <v>10</v>
      </c>
      <c r="T52" s="120">
        <f t="shared" si="14"/>
        <v>6.756756756756757</v>
      </c>
      <c r="U52" s="210"/>
      <c r="V52" s="210"/>
      <c r="W52" s="210"/>
    </row>
    <row r="53" spans="1:23" s="46" customFormat="1" ht="18.75" x14ac:dyDescent="0.3">
      <c r="A53" s="92">
        <v>38</v>
      </c>
      <c r="B53" s="86" t="s">
        <v>52</v>
      </c>
      <c r="C53" s="87">
        <v>43.37</v>
      </c>
      <c r="D53" s="202">
        <v>131</v>
      </c>
      <c r="E53" s="102">
        <v>130</v>
      </c>
      <c r="F53" s="94">
        <f t="shared" si="2"/>
        <v>2.997463684574591</v>
      </c>
      <c r="G53" s="65">
        <v>9</v>
      </c>
      <c r="H53" s="94">
        <f t="shared" si="5"/>
        <v>6.8702290076335881</v>
      </c>
      <c r="I53" s="210"/>
      <c r="J53" s="210"/>
      <c r="K53" s="210"/>
      <c r="L53" s="210">
        <f t="shared" si="18"/>
        <v>9</v>
      </c>
      <c r="M53" s="210">
        <v>1</v>
      </c>
      <c r="N53" s="210">
        <v>6</v>
      </c>
      <c r="O53" s="210">
        <v>2</v>
      </c>
      <c r="P53" s="94">
        <f t="shared" si="10"/>
        <v>100</v>
      </c>
      <c r="Q53" s="229">
        <f t="shared" si="16"/>
        <v>9</v>
      </c>
      <c r="R53" s="94">
        <f t="shared" si="12"/>
        <v>6.9230769230769234</v>
      </c>
      <c r="S53" s="65">
        <v>9</v>
      </c>
      <c r="T53" s="120">
        <f t="shared" si="14"/>
        <v>6.9230769230769234</v>
      </c>
      <c r="U53" s="210"/>
      <c r="V53" s="210"/>
      <c r="W53" s="210"/>
    </row>
    <row r="54" spans="1:23" s="46" customFormat="1" ht="18.75" x14ac:dyDescent="0.3">
      <c r="A54" s="92">
        <v>3</v>
      </c>
      <c r="B54" s="86" t="s">
        <v>53</v>
      </c>
      <c r="C54" s="87">
        <v>39.832000000000001</v>
      </c>
      <c r="D54" s="202">
        <v>34</v>
      </c>
      <c r="E54" s="102">
        <v>65</v>
      </c>
      <c r="F54" s="94">
        <f t="shared" si="2"/>
        <v>1.6318537859007833</v>
      </c>
      <c r="G54" s="65">
        <v>1</v>
      </c>
      <c r="H54" s="94">
        <f t="shared" si="5"/>
        <v>2.9411764705882351</v>
      </c>
      <c r="I54" s="210"/>
      <c r="J54" s="210"/>
      <c r="K54" s="210"/>
      <c r="L54" s="210">
        <f t="shared" si="18"/>
        <v>1</v>
      </c>
      <c r="M54" s="210">
        <v>0</v>
      </c>
      <c r="N54" s="210">
        <v>0</v>
      </c>
      <c r="O54" s="210">
        <v>1</v>
      </c>
      <c r="P54" s="94">
        <f t="shared" si="10"/>
        <v>100</v>
      </c>
      <c r="Q54" s="229">
        <f t="shared" si="16"/>
        <v>3</v>
      </c>
      <c r="R54" s="94">
        <f t="shared" si="12"/>
        <v>4.6153846153846159</v>
      </c>
      <c r="S54" s="65">
        <v>3</v>
      </c>
      <c r="T54" s="120">
        <f t="shared" si="14"/>
        <v>4.6153846153846159</v>
      </c>
      <c r="U54" s="210"/>
      <c r="V54" s="210"/>
      <c r="W54" s="210"/>
    </row>
    <row r="55" spans="1:23" s="162" customFormat="1" ht="18.75" x14ac:dyDescent="0.3">
      <c r="A55" s="153">
        <v>40</v>
      </c>
      <c r="B55" s="154" t="s">
        <v>55</v>
      </c>
      <c r="C55" s="155">
        <f>SUM(C56:C57)</f>
        <v>270.42399999999998</v>
      </c>
      <c r="D55" s="161">
        <f t="shared" ref="D55:U55" si="32">SUM(D56:D57)</f>
        <v>0</v>
      </c>
      <c r="E55" s="161">
        <f t="shared" si="32"/>
        <v>0</v>
      </c>
      <c r="F55" s="195">
        <f t="shared" si="2"/>
        <v>0</v>
      </c>
      <c r="G55" s="161">
        <f t="shared" si="32"/>
        <v>0</v>
      </c>
      <c r="H55" s="195">
        <v>0</v>
      </c>
      <c r="I55" s="161">
        <f t="shared" si="32"/>
        <v>0</v>
      </c>
      <c r="J55" s="161">
        <f t="shared" si="32"/>
        <v>0</v>
      </c>
      <c r="K55" s="161">
        <f t="shared" si="32"/>
        <v>0</v>
      </c>
      <c r="L55" s="161">
        <f t="shared" si="32"/>
        <v>0</v>
      </c>
      <c r="M55" s="161">
        <f t="shared" si="32"/>
        <v>0</v>
      </c>
      <c r="N55" s="161">
        <f t="shared" si="32"/>
        <v>0</v>
      </c>
      <c r="O55" s="161">
        <f t="shared" si="32"/>
        <v>0</v>
      </c>
      <c r="P55" s="195">
        <v>0</v>
      </c>
      <c r="Q55" s="215">
        <f t="shared" si="32"/>
        <v>0</v>
      </c>
      <c r="R55" s="195">
        <v>0</v>
      </c>
      <c r="S55" s="161">
        <f t="shared" si="32"/>
        <v>0</v>
      </c>
      <c r="T55" s="219">
        <v>0</v>
      </c>
      <c r="U55" s="161">
        <f t="shared" si="32"/>
        <v>0</v>
      </c>
      <c r="V55" s="161">
        <f t="shared" ref="V55" si="33">SUM(V56:V57)</f>
        <v>0</v>
      </c>
      <c r="W55" s="161">
        <v>0</v>
      </c>
    </row>
    <row r="56" spans="1:23" s="48" customFormat="1" ht="18.75" x14ac:dyDescent="0.3">
      <c r="A56" s="71">
        <v>41</v>
      </c>
      <c r="B56" s="49" t="s">
        <v>56</v>
      </c>
      <c r="C56" s="50">
        <v>199.67</v>
      </c>
      <c r="D56" s="201">
        <v>0</v>
      </c>
      <c r="E56" s="58">
        <v>0</v>
      </c>
      <c r="F56" s="72">
        <f t="shared" si="2"/>
        <v>0</v>
      </c>
      <c r="G56" s="60"/>
      <c r="H56" s="72"/>
      <c r="I56" s="209"/>
      <c r="J56" s="209"/>
      <c r="K56" s="209"/>
      <c r="L56" s="209"/>
      <c r="M56" s="209"/>
      <c r="N56" s="209"/>
      <c r="O56" s="209"/>
      <c r="P56" s="72"/>
      <c r="Q56" s="223"/>
      <c r="R56" s="72"/>
      <c r="S56" s="60"/>
      <c r="T56" s="119"/>
      <c r="U56" s="209"/>
      <c r="V56" s="209"/>
      <c r="W56" s="209"/>
    </row>
    <row r="57" spans="1:23" s="46" customFormat="1" ht="18.75" x14ac:dyDescent="0.3">
      <c r="A57" s="92">
        <v>42</v>
      </c>
      <c r="B57" s="93" t="s">
        <v>57</v>
      </c>
      <c r="C57" s="87">
        <v>70.754000000000005</v>
      </c>
      <c r="D57" s="202">
        <v>0</v>
      </c>
      <c r="E57" s="102">
        <v>0</v>
      </c>
      <c r="F57" s="94">
        <f t="shared" si="2"/>
        <v>0</v>
      </c>
      <c r="G57" s="65"/>
      <c r="H57" s="94"/>
      <c r="I57" s="210"/>
      <c r="J57" s="210"/>
      <c r="K57" s="210"/>
      <c r="L57" s="210"/>
      <c r="M57" s="210"/>
      <c r="N57" s="210"/>
      <c r="O57" s="210"/>
      <c r="P57" s="94"/>
      <c r="Q57" s="229"/>
      <c r="R57" s="94"/>
      <c r="S57" s="65"/>
      <c r="T57" s="120"/>
      <c r="U57" s="210"/>
      <c r="V57" s="210"/>
      <c r="W57" s="210"/>
    </row>
    <row r="58" spans="1:23" s="162" customFormat="1" ht="18.75" x14ac:dyDescent="0.3">
      <c r="A58" s="153">
        <v>43</v>
      </c>
      <c r="B58" s="154" t="s">
        <v>58</v>
      </c>
      <c r="C58" s="155">
        <f>SUM(C59:C64)</f>
        <v>288.82100000000003</v>
      </c>
      <c r="D58" s="161">
        <f t="shared" ref="D58:U58" si="34">SUM(D59:D64)</f>
        <v>4</v>
      </c>
      <c r="E58" s="161">
        <f t="shared" si="34"/>
        <v>0</v>
      </c>
      <c r="F58" s="195">
        <f t="shared" si="2"/>
        <v>0</v>
      </c>
      <c r="G58" s="161">
        <f t="shared" si="34"/>
        <v>0</v>
      </c>
      <c r="H58" s="195">
        <f t="shared" si="5"/>
        <v>0</v>
      </c>
      <c r="I58" s="161">
        <f t="shared" si="34"/>
        <v>0</v>
      </c>
      <c r="J58" s="161">
        <f t="shared" si="34"/>
        <v>0</v>
      </c>
      <c r="K58" s="161">
        <f t="shared" si="34"/>
        <v>0</v>
      </c>
      <c r="L58" s="161">
        <f t="shared" si="34"/>
        <v>0</v>
      </c>
      <c r="M58" s="161">
        <f t="shared" si="34"/>
        <v>0</v>
      </c>
      <c r="N58" s="161">
        <f t="shared" si="34"/>
        <v>0</v>
      </c>
      <c r="O58" s="161">
        <f t="shared" si="34"/>
        <v>0</v>
      </c>
      <c r="P58" s="195">
        <v>0</v>
      </c>
      <c r="Q58" s="215">
        <f t="shared" si="34"/>
        <v>0</v>
      </c>
      <c r="R58" s="195">
        <v>0</v>
      </c>
      <c r="S58" s="161">
        <f t="shared" si="34"/>
        <v>0</v>
      </c>
      <c r="T58" s="219">
        <v>0</v>
      </c>
      <c r="U58" s="161">
        <f t="shared" si="34"/>
        <v>0</v>
      </c>
      <c r="V58" s="161">
        <f t="shared" ref="V58" si="35">SUM(V59:V64)</f>
        <v>0</v>
      </c>
      <c r="W58" s="161">
        <v>0</v>
      </c>
    </row>
    <row r="59" spans="1:23" s="42" customFormat="1" ht="18.75" x14ac:dyDescent="0.3">
      <c r="A59" s="35">
        <v>44</v>
      </c>
      <c r="B59" s="36" t="s">
        <v>299</v>
      </c>
      <c r="C59" s="37">
        <v>57.906999999999996</v>
      </c>
      <c r="D59" s="204">
        <v>0</v>
      </c>
      <c r="E59" s="208">
        <v>0</v>
      </c>
      <c r="F59" s="67">
        <f t="shared" si="2"/>
        <v>0</v>
      </c>
      <c r="G59" s="211"/>
      <c r="H59" s="67"/>
      <c r="I59" s="211"/>
      <c r="J59" s="211"/>
      <c r="K59" s="211"/>
      <c r="L59" s="211"/>
      <c r="M59" s="211"/>
      <c r="N59" s="211"/>
      <c r="O59" s="211"/>
      <c r="P59" s="67"/>
      <c r="Q59" s="228"/>
      <c r="R59" s="67"/>
      <c r="S59" s="211"/>
      <c r="T59" s="121"/>
      <c r="U59" s="211"/>
      <c r="V59" s="211"/>
      <c r="W59" s="209"/>
    </row>
    <row r="60" spans="1:23" s="48" customFormat="1" ht="18.75" x14ac:dyDescent="0.3">
      <c r="A60" s="71">
        <v>45</v>
      </c>
      <c r="B60" s="49" t="s">
        <v>313</v>
      </c>
      <c r="C60" s="50"/>
      <c r="D60" s="201">
        <v>0</v>
      </c>
      <c r="E60" s="58">
        <v>0</v>
      </c>
      <c r="F60" s="72"/>
      <c r="G60" s="60"/>
      <c r="H60" s="72"/>
      <c r="I60" s="209"/>
      <c r="J60" s="209"/>
      <c r="K60" s="209"/>
      <c r="L60" s="209"/>
      <c r="M60" s="209"/>
      <c r="N60" s="209"/>
      <c r="O60" s="209"/>
      <c r="P60" s="72"/>
      <c r="Q60" s="223"/>
      <c r="R60" s="72"/>
      <c r="S60" s="60"/>
      <c r="T60" s="119"/>
      <c r="U60" s="209"/>
      <c r="V60" s="209"/>
      <c r="W60" s="209"/>
    </row>
    <row r="61" spans="1:23" s="48" customFormat="1" ht="18.75" x14ac:dyDescent="0.3">
      <c r="A61" s="71">
        <v>46</v>
      </c>
      <c r="B61" s="49" t="s">
        <v>231</v>
      </c>
      <c r="C61" s="50">
        <v>86.856999999999999</v>
      </c>
      <c r="D61" s="201"/>
      <c r="E61" s="58">
        <v>0</v>
      </c>
      <c r="F61" s="72">
        <f t="shared" si="2"/>
        <v>0</v>
      </c>
      <c r="G61" s="60"/>
      <c r="H61" s="72"/>
      <c r="I61" s="209"/>
      <c r="J61" s="209"/>
      <c r="K61" s="209"/>
      <c r="L61" s="209"/>
      <c r="M61" s="209"/>
      <c r="N61" s="209"/>
      <c r="O61" s="209"/>
      <c r="P61" s="72"/>
      <c r="Q61" s="223"/>
      <c r="R61" s="72"/>
      <c r="S61" s="60"/>
      <c r="T61" s="119"/>
      <c r="U61" s="209"/>
      <c r="V61" s="209"/>
      <c r="W61" s="209"/>
    </row>
    <row r="62" spans="1:23" s="48" customFormat="1" ht="18.75" x14ac:dyDescent="0.3">
      <c r="A62" s="71">
        <v>47</v>
      </c>
      <c r="B62" s="49" t="s">
        <v>232</v>
      </c>
      <c r="C62" s="50">
        <v>72.566999999999993</v>
      </c>
      <c r="D62" s="201"/>
      <c r="E62" s="58">
        <v>0</v>
      </c>
      <c r="F62" s="72">
        <f t="shared" si="2"/>
        <v>0</v>
      </c>
      <c r="G62" s="60"/>
      <c r="H62" s="72"/>
      <c r="I62" s="209"/>
      <c r="J62" s="209"/>
      <c r="K62" s="209"/>
      <c r="L62" s="209"/>
      <c r="M62" s="209"/>
      <c r="N62" s="209"/>
      <c r="O62" s="209"/>
      <c r="P62" s="72"/>
      <c r="Q62" s="223"/>
      <c r="R62" s="72"/>
      <c r="S62" s="60"/>
      <c r="T62" s="119"/>
      <c r="U62" s="209"/>
      <c r="V62" s="209"/>
      <c r="W62" s="209"/>
    </row>
    <row r="63" spans="1:23" s="46" customFormat="1" ht="18.75" x14ac:dyDescent="0.3">
      <c r="A63" s="92">
        <v>48</v>
      </c>
      <c r="B63" s="86" t="s">
        <v>62</v>
      </c>
      <c r="C63" s="87">
        <v>24.282</v>
      </c>
      <c r="D63" s="202">
        <v>4</v>
      </c>
      <c r="E63" s="102">
        <v>0</v>
      </c>
      <c r="F63" s="94">
        <f t="shared" si="2"/>
        <v>0</v>
      </c>
      <c r="G63" s="65">
        <v>0</v>
      </c>
      <c r="H63" s="94"/>
      <c r="I63" s="210"/>
      <c r="J63" s="210"/>
      <c r="K63" s="210"/>
      <c r="L63" s="210"/>
      <c r="M63" s="210"/>
      <c r="N63" s="210"/>
      <c r="O63" s="210"/>
      <c r="P63" s="94"/>
      <c r="Q63" s="229"/>
      <c r="R63" s="94"/>
      <c r="S63" s="65"/>
      <c r="T63" s="120"/>
      <c r="U63" s="210"/>
      <c r="V63" s="210"/>
      <c r="W63" s="210"/>
    </row>
    <row r="64" spans="1:23" s="46" customFormat="1" ht="18.75" x14ac:dyDescent="0.3">
      <c r="A64" s="92">
        <v>49</v>
      </c>
      <c r="B64" s="86" t="s">
        <v>61</v>
      </c>
      <c r="C64" s="87">
        <v>47.207999999999998</v>
      </c>
      <c r="D64" s="202">
        <v>0</v>
      </c>
      <c r="E64" s="102">
        <v>0</v>
      </c>
      <c r="F64" s="94">
        <f t="shared" si="2"/>
        <v>0</v>
      </c>
      <c r="G64" s="65"/>
      <c r="H64" s="94"/>
      <c r="I64" s="210"/>
      <c r="J64" s="210"/>
      <c r="K64" s="210"/>
      <c r="L64" s="210"/>
      <c r="M64" s="210"/>
      <c r="N64" s="210"/>
      <c r="O64" s="210"/>
      <c r="P64" s="94"/>
      <c r="Q64" s="229"/>
      <c r="R64" s="94"/>
      <c r="S64" s="65"/>
      <c r="T64" s="120"/>
      <c r="U64" s="210"/>
      <c r="V64" s="210"/>
      <c r="W64" s="210"/>
    </row>
    <row r="65" spans="1:23" s="162" customFormat="1" ht="18.75" x14ac:dyDescent="0.3">
      <c r="A65" s="153">
        <v>50</v>
      </c>
      <c r="B65" s="154" t="s">
        <v>63</v>
      </c>
      <c r="C65" s="155">
        <f>SUM(C66:C74)</f>
        <v>476.72500000000002</v>
      </c>
      <c r="D65" s="161">
        <f t="shared" ref="D65:U65" si="36">SUM(D66:D74)</f>
        <v>451</v>
      </c>
      <c r="E65" s="161">
        <f t="shared" si="36"/>
        <v>263</v>
      </c>
      <c r="F65" s="195">
        <f t="shared" si="2"/>
        <v>0.55168073837117837</v>
      </c>
      <c r="G65" s="161">
        <f t="shared" si="36"/>
        <v>17</v>
      </c>
      <c r="H65" s="195">
        <f t="shared" si="5"/>
        <v>3.7694013303769403</v>
      </c>
      <c r="I65" s="161">
        <f t="shared" si="36"/>
        <v>0</v>
      </c>
      <c r="J65" s="161">
        <f t="shared" si="36"/>
        <v>0</v>
      </c>
      <c r="K65" s="161">
        <f t="shared" si="36"/>
        <v>5</v>
      </c>
      <c r="L65" s="161">
        <f t="shared" si="36"/>
        <v>12</v>
      </c>
      <c r="M65" s="161">
        <f t="shared" si="36"/>
        <v>0</v>
      </c>
      <c r="N65" s="161">
        <f t="shared" si="36"/>
        <v>8</v>
      </c>
      <c r="O65" s="161">
        <f t="shared" si="36"/>
        <v>4</v>
      </c>
      <c r="P65" s="195">
        <f t="shared" si="10"/>
        <v>70.588235294117652</v>
      </c>
      <c r="Q65" s="215">
        <f t="shared" si="36"/>
        <v>11</v>
      </c>
      <c r="R65" s="195">
        <f t="shared" si="12"/>
        <v>4.1825095057034218</v>
      </c>
      <c r="S65" s="161">
        <f t="shared" si="36"/>
        <v>11</v>
      </c>
      <c r="T65" s="219">
        <f t="shared" si="14"/>
        <v>4.1825095057034218</v>
      </c>
      <c r="U65" s="161">
        <f t="shared" si="36"/>
        <v>0</v>
      </c>
      <c r="V65" s="161">
        <f t="shared" ref="V65" si="37">SUM(V66:V74)</f>
        <v>0</v>
      </c>
      <c r="W65" s="161">
        <f>SUM(W66:W74)</f>
        <v>0</v>
      </c>
    </row>
    <row r="66" spans="1:23" s="42" customFormat="1" ht="18.75" x14ac:dyDescent="0.3">
      <c r="A66" s="35">
        <v>51</v>
      </c>
      <c r="B66" s="44" t="s">
        <v>234</v>
      </c>
      <c r="C66" s="37">
        <v>68.546999999999997</v>
      </c>
      <c r="D66" s="204">
        <v>11</v>
      </c>
      <c r="E66" s="208">
        <v>7</v>
      </c>
      <c r="F66" s="67">
        <f t="shared" si="2"/>
        <v>0.10211971348126103</v>
      </c>
      <c r="G66" s="211"/>
      <c r="H66" s="67"/>
      <c r="I66" s="211"/>
      <c r="J66" s="211"/>
      <c r="K66" s="211"/>
      <c r="L66" s="211"/>
      <c r="M66" s="211"/>
      <c r="N66" s="211"/>
      <c r="O66" s="211"/>
      <c r="P66" s="67"/>
      <c r="Q66" s="228"/>
      <c r="R66" s="67"/>
      <c r="S66" s="211"/>
      <c r="T66" s="121"/>
      <c r="U66" s="211"/>
      <c r="V66" s="211"/>
      <c r="W66" s="209"/>
    </row>
    <row r="67" spans="1:23" s="48" customFormat="1" ht="18.75" x14ac:dyDescent="0.3">
      <c r="A67" s="71">
        <v>52</v>
      </c>
      <c r="B67" s="56" t="s">
        <v>65</v>
      </c>
      <c r="C67" s="50">
        <v>244.077</v>
      </c>
      <c r="D67" s="201">
        <v>197</v>
      </c>
      <c r="E67" s="58">
        <v>29</v>
      </c>
      <c r="F67" s="72">
        <f t="shared" si="2"/>
        <v>0.11881496413017203</v>
      </c>
      <c r="G67" s="60">
        <v>5</v>
      </c>
      <c r="H67" s="72">
        <f t="shared" si="5"/>
        <v>2.5380710659898478</v>
      </c>
      <c r="I67" s="209">
        <v>0</v>
      </c>
      <c r="J67" s="209">
        <v>0</v>
      </c>
      <c r="K67" s="209">
        <v>5</v>
      </c>
      <c r="L67" s="209">
        <f t="shared" si="18"/>
        <v>0</v>
      </c>
      <c r="M67" s="209">
        <v>0</v>
      </c>
      <c r="N67" s="209">
        <v>0</v>
      </c>
      <c r="O67" s="209">
        <v>0</v>
      </c>
      <c r="P67" s="72">
        <f t="shared" si="10"/>
        <v>0</v>
      </c>
      <c r="Q67" s="223">
        <f t="shared" si="16"/>
        <v>0</v>
      </c>
      <c r="R67" s="72"/>
      <c r="S67" s="60"/>
      <c r="T67" s="119"/>
      <c r="U67" s="209"/>
      <c r="V67" s="209"/>
      <c r="W67" s="209"/>
    </row>
    <row r="68" spans="1:23" s="46" customFormat="1" ht="18.75" x14ac:dyDescent="0.3">
      <c r="A68" s="92">
        <v>53</v>
      </c>
      <c r="B68" s="86" t="s">
        <v>67</v>
      </c>
      <c r="C68" s="87">
        <v>11.11</v>
      </c>
      <c r="D68" s="202">
        <v>0</v>
      </c>
      <c r="E68" s="102">
        <v>16</v>
      </c>
      <c r="F68" s="94">
        <f t="shared" si="2"/>
        <v>1.4401440144014401</v>
      </c>
      <c r="G68" s="65"/>
      <c r="H68" s="94"/>
      <c r="I68" s="210"/>
      <c r="J68" s="210"/>
      <c r="K68" s="210"/>
      <c r="L68" s="210"/>
      <c r="M68" s="210"/>
      <c r="N68" s="210"/>
      <c r="O68" s="210"/>
      <c r="P68" s="94"/>
      <c r="Q68" s="229">
        <f t="shared" si="16"/>
        <v>0</v>
      </c>
      <c r="R68" s="94"/>
      <c r="S68" s="65"/>
      <c r="T68" s="120"/>
      <c r="U68" s="210"/>
      <c r="V68" s="210"/>
      <c r="W68" s="210"/>
    </row>
    <row r="69" spans="1:23" s="46" customFormat="1" ht="18.75" x14ac:dyDescent="0.3">
      <c r="A69" s="92">
        <v>54</v>
      </c>
      <c r="B69" s="86" t="s">
        <v>68</v>
      </c>
      <c r="C69" s="87">
        <v>25.509</v>
      </c>
      <c r="D69" s="202">
        <v>26</v>
      </c>
      <c r="E69" s="102">
        <v>0</v>
      </c>
      <c r="F69" s="94">
        <f t="shared" si="2"/>
        <v>0</v>
      </c>
      <c r="G69" s="65">
        <v>0</v>
      </c>
      <c r="H69" s="94"/>
      <c r="I69" s="210"/>
      <c r="J69" s="210"/>
      <c r="K69" s="210"/>
      <c r="L69" s="210"/>
      <c r="M69" s="210"/>
      <c r="N69" s="210"/>
      <c r="O69" s="210"/>
      <c r="P69" s="94"/>
      <c r="Q69" s="229"/>
      <c r="R69" s="94"/>
      <c r="S69" s="65"/>
      <c r="T69" s="120"/>
      <c r="U69" s="210"/>
      <c r="V69" s="210"/>
      <c r="W69" s="210"/>
    </row>
    <row r="70" spans="1:23" s="46" customFormat="1" ht="18.75" x14ac:dyDescent="0.3">
      <c r="A70" s="92">
        <v>55</v>
      </c>
      <c r="B70" s="86" t="s">
        <v>69</v>
      </c>
      <c r="C70" s="87">
        <v>33.109000000000002</v>
      </c>
      <c r="D70" s="202">
        <v>0</v>
      </c>
      <c r="E70" s="102">
        <v>13</v>
      </c>
      <c r="F70" s="94">
        <f t="shared" si="2"/>
        <v>0.39264248391675977</v>
      </c>
      <c r="G70" s="65"/>
      <c r="H70" s="94"/>
      <c r="I70" s="210"/>
      <c r="J70" s="210"/>
      <c r="K70" s="210"/>
      <c r="L70" s="210"/>
      <c r="M70" s="210"/>
      <c r="N70" s="210"/>
      <c r="O70" s="210"/>
      <c r="P70" s="94"/>
      <c r="Q70" s="229">
        <f t="shared" si="16"/>
        <v>0</v>
      </c>
      <c r="R70" s="94"/>
      <c r="S70" s="65"/>
      <c r="T70" s="120"/>
      <c r="U70" s="210"/>
      <c r="V70" s="210"/>
      <c r="W70" s="210"/>
    </row>
    <row r="71" spans="1:23" s="46" customFormat="1" ht="18.75" x14ac:dyDescent="0.3">
      <c r="A71" s="92">
        <v>56</v>
      </c>
      <c r="B71" s="86" t="s">
        <v>70</v>
      </c>
      <c r="C71" s="87">
        <v>15.064</v>
      </c>
      <c r="D71" s="202">
        <v>0</v>
      </c>
      <c r="E71" s="102">
        <v>22</v>
      </c>
      <c r="F71" s="94">
        <f t="shared" si="2"/>
        <v>1.4604354753053639</v>
      </c>
      <c r="G71" s="65"/>
      <c r="H71" s="94"/>
      <c r="I71" s="210"/>
      <c r="J71" s="210"/>
      <c r="K71" s="210"/>
      <c r="L71" s="210"/>
      <c r="M71" s="210"/>
      <c r="N71" s="210"/>
      <c r="O71" s="210"/>
      <c r="P71" s="94"/>
      <c r="Q71" s="229">
        <f t="shared" si="16"/>
        <v>1</v>
      </c>
      <c r="R71" s="94">
        <f t="shared" si="20"/>
        <v>4.5454545454545459</v>
      </c>
      <c r="S71" s="65">
        <v>1</v>
      </c>
      <c r="T71" s="120">
        <f t="shared" si="14"/>
        <v>4.5454545454545459</v>
      </c>
      <c r="U71" s="210"/>
      <c r="V71" s="210"/>
      <c r="W71" s="210"/>
    </row>
    <row r="72" spans="1:23" s="46" customFormat="1" ht="18.75" x14ac:dyDescent="0.3">
      <c r="A72" s="92">
        <v>57</v>
      </c>
      <c r="B72" s="86" t="s">
        <v>283</v>
      </c>
      <c r="C72" s="87">
        <v>38.098999999999997</v>
      </c>
      <c r="D72" s="202">
        <v>59</v>
      </c>
      <c r="E72" s="102">
        <v>87</v>
      </c>
      <c r="F72" s="94">
        <f t="shared" si="2"/>
        <v>2.2835245019554322</v>
      </c>
      <c r="G72" s="65">
        <v>2</v>
      </c>
      <c r="H72" s="94">
        <f t="shared" si="5"/>
        <v>3.3898305084745761</v>
      </c>
      <c r="I72" s="210"/>
      <c r="J72" s="210"/>
      <c r="K72" s="210"/>
      <c r="L72" s="210">
        <f t="shared" si="18"/>
        <v>2</v>
      </c>
      <c r="M72" s="210">
        <v>0</v>
      </c>
      <c r="N72" s="210">
        <v>1</v>
      </c>
      <c r="O72" s="210">
        <v>1</v>
      </c>
      <c r="P72" s="94">
        <f t="shared" si="10"/>
        <v>100</v>
      </c>
      <c r="Q72" s="229">
        <f t="shared" si="16"/>
        <v>6</v>
      </c>
      <c r="R72" s="94">
        <f t="shared" si="12"/>
        <v>6.8965517241379306</v>
      </c>
      <c r="S72" s="65">
        <v>6</v>
      </c>
      <c r="T72" s="120">
        <f t="shared" si="14"/>
        <v>6.8965517241379306</v>
      </c>
      <c r="U72" s="210"/>
      <c r="V72" s="210"/>
      <c r="W72" s="210"/>
    </row>
    <row r="73" spans="1:23" s="46" customFormat="1" ht="18.75" x14ac:dyDescent="0.3">
      <c r="A73" s="92">
        <v>58</v>
      </c>
      <c r="B73" s="86" t="s">
        <v>188</v>
      </c>
      <c r="C73" s="87">
        <v>13.118</v>
      </c>
      <c r="D73" s="202">
        <v>62</v>
      </c>
      <c r="E73" s="102">
        <v>34</v>
      </c>
      <c r="F73" s="94">
        <f t="shared" si="2"/>
        <v>2.5918585150175333</v>
      </c>
      <c r="G73" s="65">
        <v>4</v>
      </c>
      <c r="H73" s="94">
        <f t="shared" si="5"/>
        <v>6.4516129032258061</v>
      </c>
      <c r="I73" s="210"/>
      <c r="J73" s="210"/>
      <c r="K73" s="210"/>
      <c r="L73" s="210">
        <f t="shared" si="18"/>
        <v>4</v>
      </c>
      <c r="M73" s="210">
        <v>0</v>
      </c>
      <c r="N73" s="210">
        <v>3</v>
      </c>
      <c r="O73" s="210">
        <v>1</v>
      </c>
      <c r="P73" s="94">
        <f t="shared" si="10"/>
        <v>100</v>
      </c>
      <c r="Q73" s="229">
        <f t="shared" si="16"/>
        <v>2</v>
      </c>
      <c r="R73" s="94">
        <f t="shared" si="12"/>
        <v>5.8823529411764701</v>
      </c>
      <c r="S73" s="65">
        <v>2</v>
      </c>
      <c r="T73" s="120">
        <f t="shared" si="14"/>
        <v>5.8823529411764701</v>
      </c>
      <c r="U73" s="210"/>
      <c r="V73" s="210"/>
      <c r="W73" s="210"/>
    </row>
    <row r="74" spans="1:23" s="46" customFormat="1" ht="18.75" x14ac:dyDescent="0.3">
      <c r="A74" s="92">
        <v>59</v>
      </c>
      <c r="B74" s="86" t="s">
        <v>66</v>
      </c>
      <c r="C74" s="87">
        <v>28.091999999999999</v>
      </c>
      <c r="D74" s="202">
        <v>96</v>
      </c>
      <c r="E74" s="102">
        <v>55</v>
      </c>
      <c r="F74" s="94">
        <f t="shared" si="2"/>
        <v>1.9578527694717358</v>
      </c>
      <c r="G74" s="65">
        <v>6</v>
      </c>
      <c r="H74" s="94">
        <f t="shared" si="5"/>
        <v>6.25</v>
      </c>
      <c r="I74" s="210"/>
      <c r="J74" s="210"/>
      <c r="K74" s="210"/>
      <c r="L74" s="210">
        <f t="shared" si="18"/>
        <v>6</v>
      </c>
      <c r="M74" s="210">
        <v>0</v>
      </c>
      <c r="N74" s="210">
        <v>4</v>
      </c>
      <c r="O74" s="210">
        <v>2</v>
      </c>
      <c r="P74" s="94">
        <f t="shared" si="10"/>
        <v>100</v>
      </c>
      <c r="Q74" s="229">
        <f t="shared" si="16"/>
        <v>2</v>
      </c>
      <c r="R74" s="94">
        <f t="shared" si="12"/>
        <v>3.6363636363636362</v>
      </c>
      <c r="S74" s="65">
        <v>2</v>
      </c>
      <c r="T74" s="120">
        <f t="shared" si="14"/>
        <v>3.6363636363636362</v>
      </c>
      <c r="U74" s="210"/>
      <c r="V74" s="210"/>
      <c r="W74" s="210"/>
    </row>
    <row r="75" spans="1:23" s="162" customFormat="1" ht="18.75" x14ac:dyDescent="0.3">
      <c r="A75" s="153">
        <v>60</v>
      </c>
      <c r="B75" s="154" t="s">
        <v>72</v>
      </c>
      <c r="C75" s="155">
        <f>SUM(C76:C77)</f>
        <v>182.91399999999999</v>
      </c>
      <c r="D75" s="161">
        <f t="shared" ref="D75:U75" si="38">SUM(D76:D77)</f>
        <v>0</v>
      </c>
      <c r="E75" s="161">
        <f t="shared" si="38"/>
        <v>0</v>
      </c>
      <c r="F75" s="195">
        <f t="shared" si="2"/>
        <v>0</v>
      </c>
      <c r="G75" s="161">
        <f t="shared" si="38"/>
        <v>0</v>
      </c>
      <c r="H75" s="195">
        <v>0</v>
      </c>
      <c r="I75" s="161">
        <f t="shared" si="38"/>
        <v>0</v>
      </c>
      <c r="J75" s="161">
        <f t="shared" si="38"/>
        <v>0</v>
      </c>
      <c r="K75" s="161">
        <f t="shared" si="38"/>
        <v>0</v>
      </c>
      <c r="L75" s="161">
        <f t="shared" si="38"/>
        <v>0</v>
      </c>
      <c r="M75" s="161">
        <f t="shared" si="38"/>
        <v>0</v>
      </c>
      <c r="N75" s="161">
        <f t="shared" si="38"/>
        <v>0</v>
      </c>
      <c r="O75" s="161">
        <f t="shared" si="38"/>
        <v>0</v>
      </c>
      <c r="P75" s="195">
        <v>0</v>
      </c>
      <c r="Q75" s="215">
        <f t="shared" si="38"/>
        <v>0</v>
      </c>
      <c r="R75" s="195" t="e">
        <f t="shared" si="12"/>
        <v>#DIV/0!</v>
      </c>
      <c r="S75" s="161">
        <f t="shared" si="38"/>
        <v>0</v>
      </c>
      <c r="T75" s="219">
        <v>0</v>
      </c>
      <c r="U75" s="161">
        <f t="shared" si="38"/>
        <v>0</v>
      </c>
      <c r="V75" s="161">
        <f t="shared" ref="V75" si="39">SUM(V76:V77)</f>
        <v>0</v>
      </c>
      <c r="W75" s="161">
        <v>0</v>
      </c>
    </row>
    <row r="76" spans="1:23" s="48" customFormat="1" ht="18.75" x14ac:dyDescent="0.3">
      <c r="A76" s="71">
        <v>61</v>
      </c>
      <c r="B76" s="49" t="s">
        <v>73</v>
      </c>
      <c r="C76" s="50">
        <v>117.03700000000001</v>
      </c>
      <c r="D76" s="201">
        <v>0</v>
      </c>
      <c r="E76" s="58">
        <v>0</v>
      </c>
      <c r="F76" s="72">
        <f t="shared" si="2"/>
        <v>0</v>
      </c>
      <c r="G76" s="60"/>
      <c r="H76" s="72"/>
      <c r="I76" s="209"/>
      <c r="J76" s="209"/>
      <c r="K76" s="209"/>
      <c r="L76" s="209"/>
      <c r="M76" s="209"/>
      <c r="N76" s="209"/>
      <c r="O76" s="209"/>
      <c r="P76" s="72"/>
      <c r="Q76" s="223"/>
      <c r="R76" s="72"/>
      <c r="S76" s="60"/>
      <c r="T76" s="119"/>
      <c r="U76" s="209"/>
      <c r="V76" s="209"/>
      <c r="W76" s="209"/>
    </row>
    <row r="77" spans="1:23" s="46" customFormat="1" ht="18.75" x14ac:dyDescent="0.3">
      <c r="A77" s="92">
        <v>62</v>
      </c>
      <c r="B77" s="93" t="s">
        <v>74</v>
      </c>
      <c r="C77" s="87">
        <v>65.876999999999995</v>
      </c>
      <c r="D77" s="202">
        <v>0</v>
      </c>
      <c r="E77" s="102">
        <v>0</v>
      </c>
      <c r="F77" s="94">
        <f t="shared" si="2"/>
        <v>0</v>
      </c>
      <c r="G77" s="65"/>
      <c r="H77" s="94"/>
      <c r="I77" s="210"/>
      <c r="J77" s="210"/>
      <c r="K77" s="210"/>
      <c r="L77" s="210"/>
      <c r="M77" s="210"/>
      <c r="N77" s="210"/>
      <c r="O77" s="210"/>
      <c r="P77" s="94"/>
      <c r="Q77" s="229"/>
      <c r="R77" s="94"/>
      <c r="S77" s="65"/>
      <c r="T77" s="120"/>
      <c r="U77" s="210"/>
      <c r="V77" s="210"/>
      <c r="W77" s="210"/>
    </row>
    <row r="78" spans="1:23" s="162" customFormat="1" ht="20.25" customHeight="1" x14ac:dyDescent="0.3">
      <c r="A78" s="153">
        <v>63</v>
      </c>
      <c r="B78" s="154" t="s">
        <v>75</v>
      </c>
      <c r="C78" s="155">
        <f>C79+C80+C81+C82+C83+C84+C85+C86+C87+C88+C89+C90+C91</f>
        <v>568.16800000000001</v>
      </c>
      <c r="D78" s="161">
        <f>SUM(D79:D91)</f>
        <v>1027</v>
      </c>
      <c r="E78" s="161">
        <f>E79+E80+E87+E88+E89+E90+E91</f>
        <v>980</v>
      </c>
      <c r="F78" s="195">
        <f t="shared" si="2"/>
        <v>1.7248419481561792</v>
      </c>
      <c r="G78" s="161">
        <f>SUM(G79:G91)</f>
        <v>27</v>
      </c>
      <c r="H78" s="195">
        <f t="shared" si="5"/>
        <v>2.6290165530671863</v>
      </c>
      <c r="I78" s="161">
        <f t="shared" ref="I78:O78" si="40">SUM(I79:I91)</f>
        <v>0</v>
      </c>
      <c r="J78" s="161">
        <f t="shared" si="40"/>
        <v>0</v>
      </c>
      <c r="K78" s="161">
        <f t="shared" si="40"/>
        <v>1</v>
      </c>
      <c r="L78" s="161">
        <f t="shared" si="40"/>
        <v>23</v>
      </c>
      <c r="M78" s="161">
        <f t="shared" si="40"/>
        <v>1</v>
      </c>
      <c r="N78" s="161">
        <f t="shared" si="40"/>
        <v>18</v>
      </c>
      <c r="O78" s="161">
        <f t="shared" si="40"/>
        <v>4</v>
      </c>
      <c r="P78" s="195">
        <f t="shared" si="10"/>
        <v>85.18518518518519</v>
      </c>
      <c r="Q78" s="215">
        <f>SUM(Q79:Q91)</f>
        <v>24</v>
      </c>
      <c r="R78" s="195">
        <f t="shared" si="20"/>
        <v>2.4489795918367347</v>
      </c>
      <c r="S78" s="161">
        <f>SUM(S79:S91)</f>
        <v>24</v>
      </c>
      <c r="T78" s="219">
        <f t="shared" si="14"/>
        <v>2.4489795918367347</v>
      </c>
      <c r="U78" s="161">
        <f>SUM(U79:U91)</f>
        <v>0</v>
      </c>
      <c r="V78" s="161">
        <f t="shared" ref="V78" si="41">SUM(V79:V91)</f>
        <v>0</v>
      </c>
      <c r="W78" s="161">
        <f>SUM(W79:W91)</f>
        <v>0</v>
      </c>
    </row>
    <row r="79" spans="1:23" s="42" customFormat="1" ht="20.25" customHeight="1" x14ac:dyDescent="0.3">
      <c r="A79" s="35">
        <v>64</v>
      </c>
      <c r="B79" s="44" t="s">
        <v>241</v>
      </c>
      <c r="C79" s="37">
        <v>233.06100000000001</v>
      </c>
      <c r="D79" s="204">
        <v>458</v>
      </c>
      <c r="E79" s="208">
        <v>553</v>
      </c>
      <c r="F79" s="67">
        <f t="shared" si="2"/>
        <v>2.3727693608111182</v>
      </c>
      <c r="G79" s="211"/>
      <c r="H79" s="67"/>
      <c r="I79" s="211"/>
      <c r="J79" s="211"/>
      <c r="K79" s="211"/>
      <c r="L79" s="211"/>
      <c r="M79" s="211"/>
      <c r="N79" s="211"/>
      <c r="O79" s="211"/>
      <c r="P79" s="67"/>
      <c r="Q79" s="228"/>
      <c r="R79" s="67"/>
      <c r="S79" s="211"/>
      <c r="T79" s="121"/>
      <c r="U79" s="211"/>
      <c r="V79" s="211"/>
      <c r="W79" s="209"/>
    </row>
    <row r="80" spans="1:23" s="48" customFormat="1" ht="20.25" customHeight="1" x14ac:dyDescent="0.3">
      <c r="A80" s="71">
        <v>65</v>
      </c>
      <c r="B80" s="56" t="s">
        <v>314</v>
      </c>
      <c r="D80" s="201">
        <v>66</v>
      </c>
      <c r="E80" s="58">
        <v>13</v>
      </c>
      <c r="F80" s="72"/>
      <c r="G80" s="60">
        <v>1</v>
      </c>
      <c r="H80" s="72">
        <f t="shared" ref="H80:H128" si="42">G80/D80*100</f>
        <v>1.5151515151515151</v>
      </c>
      <c r="I80" s="209">
        <v>0</v>
      </c>
      <c r="J80" s="209">
        <v>0</v>
      </c>
      <c r="K80" s="209">
        <v>1</v>
      </c>
      <c r="L80" s="209">
        <f t="shared" si="18"/>
        <v>0</v>
      </c>
      <c r="M80" s="209">
        <v>0</v>
      </c>
      <c r="N80" s="209">
        <v>0</v>
      </c>
      <c r="O80" s="209">
        <v>0</v>
      </c>
      <c r="P80" s="72">
        <f t="shared" ref="P80:P126" si="43">L80/G80*100</f>
        <v>0</v>
      </c>
      <c r="Q80" s="223">
        <v>0</v>
      </c>
      <c r="R80" s="72"/>
      <c r="S80" s="60"/>
      <c r="T80" s="119"/>
      <c r="U80" s="209"/>
      <c r="V80" s="209"/>
      <c r="W80" s="209"/>
    </row>
    <row r="81" spans="1:23" s="48" customFormat="1" ht="20.25" customHeight="1" x14ac:dyDescent="0.3">
      <c r="A81" s="71">
        <v>66</v>
      </c>
      <c r="B81" s="56" t="s">
        <v>235</v>
      </c>
      <c r="C81" s="50">
        <v>29.686</v>
      </c>
      <c r="D81" s="201"/>
      <c r="E81" s="58">
        <v>13</v>
      </c>
      <c r="F81" s="72">
        <f t="shared" si="2"/>
        <v>0.43791686316782324</v>
      </c>
      <c r="G81" s="60"/>
      <c r="H81" s="72"/>
      <c r="I81" s="209"/>
      <c r="J81" s="209"/>
      <c r="K81" s="209"/>
      <c r="L81" s="209"/>
      <c r="M81" s="209"/>
      <c r="N81" s="209"/>
      <c r="O81" s="209"/>
      <c r="P81" s="72"/>
      <c r="Q81" s="223"/>
      <c r="R81" s="72"/>
      <c r="S81" s="60"/>
      <c r="T81" s="119"/>
      <c r="U81" s="209"/>
      <c r="V81" s="209"/>
      <c r="W81" s="209"/>
    </row>
    <row r="82" spans="1:23" s="48" customFormat="1" ht="20.25" customHeight="1" x14ac:dyDescent="0.3">
      <c r="A82" s="71">
        <v>67</v>
      </c>
      <c r="B82" s="56" t="s">
        <v>236</v>
      </c>
      <c r="C82" s="50">
        <v>2.919</v>
      </c>
      <c r="D82" s="201"/>
      <c r="E82" s="58">
        <v>0</v>
      </c>
      <c r="F82" s="72">
        <f t="shared" ref="F82:F145" si="44">E82/C82</f>
        <v>0</v>
      </c>
      <c r="G82" s="60"/>
      <c r="H82" s="72"/>
      <c r="I82" s="209"/>
      <c r="J82" s="209"/>
      <c r="K82" s="209"/>
      <c r="L82" s="209"/>
      <c r="M82" s="209"/>
      <c r="N82" s="209"/>
      <c r="O82" s="209"/>
      <c r="P82" s="72"/>
      <c r="Q82" s="223"/>
      <c r="R82" s="72"/>
      <c r="S82" s="60"/>
      <c r="T82" s="119"/>
      <c r="U82" s="209"/>
      <c r="V82" s="209"/>
      <c r="W82" s="209"/>
    </row>
    <row r="83" spans="1:23" s="48" customFormat="1" ht="20.25" customHeight="1" x14ac:dyDescent="0.3">
      <c r="A83" s="71">
        <v>68</v>
      </c>
      <c r="B83" s="56" t="s">
        <v>237</v>
      </c>
      <c r="C83" s="50">
        <v>5.08</v>
      </c>
      <c r="D83" s="201"/>
      <c r="E83" s="58">
        <v>0</v>
      </c>
      <c r="F83" s="72">
        <f t="shared" si="44"/>
        <v>0</v>
      </c>
      <c r="G83" s="60"/>
      <c r="H83" s="72"/>
      <c r="I83" s="209"/>
      <c r="J83" s="209"/>
      <c r="K83" s="209"/>
      <c r="L83" s="209"/>
      <c r="M83" s="209"/>
      <c r="N83" s="209"/>
      <c r="O83" s="209"/>
      <c r="P83" s="72"/>
      <c r="Q83" s="223"/>
      <c r="R83" s="72"/>
      <c r="S83" s="60"/>
      <c r="T83" s="119"/>
      <c r="U83" s="209"/>
      <c r="V83" s="209"/>
      <c r="W83" s="209"/>
    </row>
    <row r="84" spans="1:23" s="48" customFormat="1" ht="20.25" customHeight="1" x14ac:dyDescent="0.3">
      <c r="A84" s="71">
        <v>69</v>
      </c>
      <c r="B84" s="56" t="s">
        <v>238</v>
      </c>
      <c r="C84" s="50">
        <v>1.2609999999999999</v>
      </c>
      <c r="D84" s="201"/>
      <c r="E84" s="58">
        <v>0</v>
      </c>
      <c r="F84" s="72">
        <f t="shared" si="44"/>
        <v>0</v>
      </c>
      <c r="G84" s="60"/>
      <c r="H84" s="72"/>
      <c r="I84" s="209"/>
      <c r="J84" s="209"/>
      <c r="K84" s="209"/>
      <c r="L84" s="209"/>
      <c r="M84" s="209"/>
      <c r="N84" s="209"/>
      <c r="O84" s="209"/>
      <c r="P84" s="72"/>
      <c r="Q84" s="223"/>
      <c r="R84" s="72"/>
      <c r="S84" s="60"/>
      <c r="T84" s="119"/>
      <c r="U84" s="209"/>
      <c r="V84" s="209"/>
      <c r="W84" s="209"/>
    </row>
    <row r="85" spans="1:23" s="48" customFormat="1" ht="20.25" customHeight="1" x14ac:dyDescent="0.3">
      <c r="A85" s="71">
        <v>70</v>
      </c>
      <c r="B85" s="56" t="s">
        <v>239</v>
      </c>
      <c r="C85" s="50">
        <v>3.4750000000000001</v>
      </c>
      <c r="D85" s="201"/>
      <c r="E85" s="58">
        <v>0</v>
      </c>
      <c r="F85" s="72">
        <f t="shared" si="44"/>
        <v>0</v>
      </c>
      <c r="G85" s="60"/>
      <c r="H85" s="72"/>
      <c r="I85" s="209"/>
      <c r="J85" s="209"/>
      <c r="K85" s="209"/>
      <c r="L85" s="209"/>
      <c r="M85" s="209"/>
      <c r="N85" s="209"/>
      <c r="O85" s="209"/>
      <c r="P85" s="72"/>
      <c r="Q85" s="223"/>
      <c r="R85" s="72"/>
      <c r="S85" s="60"/>
      <c r="T85" s="119"/>
      <c r="U85" s="209"/>
      <c r="V85" s="209"/>
      <c r="W85" s="209"/>
    </row>
    <row r="86" spans="1:23" s="48" customFormat="1" ht="20.25" customHeight="1" x14ac:dyDescent="0.3">
      <c r="A86" s="71">
        <v>71</v>
      </c>
      <c r="B86" s="56" t="s">
        <v>240</v>
      </c>
      <c r="C86" s="50">
        <v>1.111</v>
      </c>
      <c r="D86" s="201"/>
      <c r="E86" s="58">
        <v>0</v>
      </c>
      <c r="F86" s="72">
        <f t="shared" si="44"/>
        <v>0</v>
      </c>
      <c r="G86" s="60"/>
      <c r="H86" s="72"/>
      <c r="I86" s="209"/>
      <c r="J86" s="209"/>
      <c r="K86" s="209"/>
      <c r="L86" s="209"/>
      <c r="M86" s="209"/>
      <c r="N86" s="209"/>
      <c r="O86" s="209"/>
      <c r="P86" s="72"/>
      <c r="Q86" s="223"/>
      <c r="R86" s="72"/>
      <c r="S86" s="60"/>
      <c r="T86" s="119"/>
      <c r="U86" s="209"/>
      <c r="V86" s="209"/>
      <c r="W86" s="209"/>
    </row>
    <row r="87" spans="1:23" s="46" customFormat="1" ht="20.25" customHeight="1" x14ac:dyDescent="0.3">
      <c r="A87" s="92">
        <v>72</v>
      </c>
      <c r="B87" s="99" t="s">
        <v>77</v>
      </c>
      <c r="C87" s="87">
        <v>9.93</v>
      </c>
      <c r="D87" s="202">
        <v>0</v>
      </c>
      <c r="E87" s="102">
        <v>0</v>
      </c>
      <c r="F87" s="94">
        <f t="shared" si="44"/>
        <v>0</v>
      </c>
      <c r="G87" s="65"/>
      <c r="H87" s="94"/>
      <c r="I87" s="210"/>
      <c r="J87" s="210"/>
      <c r="K87" s="210"/>
      <c r="L87" s="210"/>
      <c r="M87" s="210"/>
      <c r="N87" s="210"/>
      <c r="O87" s="210"/>
      <c r="P87" s="94"/>
      <c r="Q87" s="229"/>
      <c r="R87" s="94"/>
      <c r="S87" s="65"/>
      <c r="T87" s="120"/>
      <c r="U87" s="210"/>
      <c r="V87" s="210"/>
      <c r="W87" s="210"/>
    </row>
    <row r="88" spans="1:23" s="46" customFormat="1" ht="20.25" customHeight="1" x14ac:dyDescent="0.3">
      <c r="A88" s="92">
        <v>73</v>
      </c>
      <c r="B88" s="86" t="s">
        <v>79</v>
      </c>
      <c r="C88" s="87">
        <v>12.73</v>
      </c>
      <c r="D88" s="202">
        <v>0</v>
      </c>
      <c r="E88" s="102">
        <v>0</v>
      </c>
      <c r="F88" s="94">
        <f t="shared" si="44"/>
        <v>0</v>
      </c>
      <c r="G88" s="65"/>
      <c r="H88" s="94"/>
      <c r="I88" s="210"/>
      <c r="J88" s="210"/>
      <c r="K88" s="210"/>
      <c r="L88" s="210"/>
      <c r="M88" s="210"/>
      <c r="N88" s="210"/>
      <c r="O88" s="210"/>
      <c r="P88" s="94"/>
      <c r="Q88" s="229"/>
      <c r="R88" s="94"/>
      <c r="S88" s="65"/>
      <c r="T88" s="120"/>
      <c r="U88" s="210"/>
      <c r="V88" s="210"/>
      <c r="W88" s="210"/>
    </row>
    <row r="89" spans="1:23" s="46" customFormat="1" ht="20.25" customHeight="1" x14ac:dyDescent="0.3">
      <c r="A89" s="92">
        <v>75</v>
      </c>
      <c r="B89" s="86" t="s">
        <v>189</v>
      </c>
      <c r="C89" s="87">
        <v>21.9</v>
      </c>
      <c r="D89" s="202">
        <v>86</v>
      </c>
      <c r="E89" s="102">
        <v>17</v>
      </c>
      <c r="F89" s="94">
        <f t="shared" si="44"/>
        <v>0.77625570776255715</v>
      </c>
      <c r="G89" s="65">
        <v>6</v>
      </c>
      <c r="H89" s="94">
        <f t="shared" si="42"/>
        <v>6.9767441860465116</v>
      </c>
      <c r="I89" s="210"/>
      <c r="J89" s="210"/>
      <c r="K89" s="210"/>
      <c r="L89" s="210">
        <f t="shared" ref="L89:L126" si="45">M89+N89+O89</f>
        <v>3</v>
      </c>
      <c r="M89" s="210">
        <v>0</v>
      </c>
      <c r="N89" s="210">
        <v>3</v>
      </c>
      <c r="O89" s="210">
        <v>0</v>
      </c>
      <c r="P89" s="94">
        <f t="shared" si="43"/>
        <v>50</v>
      </c>
      <c r="Q89" s="229">
        <f t="shared" ref="Q89:Q129" si="46">INT(E89*IF(F89&lt;1,0.03,IF(F89&lt;2,0.05,IF(F89&lt;4,0.07,IF(F89&lt;6,0.08,IF(F89&lt;8,0.1,IF(F89&lt;10,0.12,IF(F89&lt;12,0.15,0.2))))))))</f>
        <v>0</v>
      </c>
      <c r="R89" s="94"/>
      <c r="S89" s="65"/>
      <c r="T89" s="120"/>
      <c r="U89" s="210"/>
      <c r="V89" s="210"/>
      <c r="W89" s="210"/>
    </row>
    <row r="90" spans="1:23" s="46" customFormat="1" ht="20.25" customHeight="1" x14ac:dyDescent="0.3">
      <c r="A90" s="92">
        <v>76</v>
      </c>
      <c r="B90" s="86" t="s">
        <v>302</v>
      </c>
      <c r="C90" s="87">
        <v>11.92</v>
      </c>
      <c r="D90" s="202">
        <v>167</v>
      </c>
      <c r="E90" s="102">
        <v>90</v>
      </c>
      <c r="F90" s="94">
        <f t="shared" si="44"/>
        <v>7.550335570469799</v>
      </c>
      <c r="G90" s="65">
        <v>10</v>
      </c>
      <c r="H90" s="94">
        <f t="shared" si="17"/>
        <v>5.9880239520958085</v>
      </c>
      <c r="I90" s="210"/>
      <c r="J90" s="210"/>
      <c r="K90" s="210"/>
      <c r="L90" s="210">
        <f t="shared" si="45"/>
        <v>10</v>
      </c>
      <c r="M90" s="210">
        <v>1</v>
      </c>
      <c r="N90" s="210">
        <v>7</v>
      </c>
      <c r="O90" s="210">
        <v>2</v>
      </c>
      <c r="P90" s="94">
        <f t="shared" si="43"/>
        <v>100</v>
      </c>
      <c r="Q90" s="229">
        <f t="shared" si="46"/>
        <v>9</v>
      </c>
      <c r="R90" s="94">
        <f t="shared" ref="R90:R129" si="47">Q90/E90*100</f>
        <v>10</v>
      </c>
      <c r="S90" s="65">
        <v>9</v>
      </c>
      <c r="T90" s="120">
        <f t="shared" ref="T90:T129" si="48">S90/E90*100</f>
        <v>10</v>
      </c>
      <c r="U90" s="210"/>
      <c r="V90" s="210"/>
      <c r="W90" s="210"/>
    </row>
    <row r="91" spans="1:23" s="46" customFormat="1" ht="20.25" customHeight="1" x14ac:dyDescent="0.3">
      <c r="A91" s="92">
        <v>77</v>
      </c>
      <c r="B91" s="86" t="s">
        <v>78</v>
      </c>
      <c r="C91" s="87">
        <v>235.095</v>
      </c>
      <c r="D91" s="202">
        <v>250</v>
      </c>
      <c r="E91" s="102">
        <v>307</v>
      </c>
      <c r="F91" s="94">
        <f t="shared" si="44"/>
        <v>1.3058550798613326</v>
      </c>
      <c r="G91" s="65">
        <v>10</v>
      </c>
      <c r="H91" s="94">
        <f t="shared" si="42"/>
        <v>4</v>
      </c>
      <c r="I91" s="210"/>
      <c r="J91" s="210"/>
      <c r="K91" s="210"/>
      <c r="L91" s="210">
        <f t="shared" si="45"/>
        <v>10</v>
      </c>
      <c r="M91" s="210">
        <v>0</v>
      </c>
      <c r="N91" s="210">
        <v>8</v>
      </c>
      <c r="O91" s="210">
        <v>2</v>
      </c>
      <c r="P91" s="94">
        <f t="shared" si="43"/>
        <v>100</v>
      </c>
      <c r="Q91" s="229">
        <f t="shared" si="46"/>
        <v>15</v>
      </c>
      <c r="R91" s="94">
        <f t="shared" si="47"/>
        <v>4.8859934853420199</v>
      </c>
      <c r="S91" s="65">
        <v>15</v>
      </c>
      <c r="T91" s="120">
        <f t="shared" si="48"/>
        <v>4.8859934853420199</v>
      </c>
      <c r="U91" s="210"/>
      <c r="V91" s="210"/>
      <c r="W91" s="210"/>
    </row>
    <row r="92" spans="1:23" s="162" customFormat="1" ht="20.25" customHeight="1" x14ac:dyDescent="0.3">
      <c r="A92" s="153">
        <v>78</v>
      </c>
      <c r="B92" s="154" t="s">
        <v>81</v>
      </c>
      <c r="C92" s="155">
        <f>SUM(C93:C98)</f>
        <v>294.31900000000002</v>
      </c>
      <c r="D92" s="161">
        <f t="shared" ref="D92:U92" si="49">SUM(D93:D98)</f>
        <v>32</v>
      </c>
      <c r="E92" s="161">
        <f t="shared" si="49"/>
        <v>15</v>
      </c>
      <c r="F92" s="195">
        <f t="shared" si="44"/>
        <v>5.0965109286182676E-2</v>
      </c>
      <c r="G92" s="161">
        <f t="shared" si="49"/>
        <v>0</v>
      </c>
      <c r="H92" s="195">
        <f t="shared" si="42"/>
        <v>0</v>
      </c>
      <c r="I92" s="161">
        <f t="shared" si="49"/>
        <v>0</v>
      </c>
      <c r="J92" s="161">
        <f t="shared" si="49"/>
        <v>0</v>
      </c>
      <c r="K92" s="161">
        <f t="shared" si="49"/>
        <v>0</v>
      </c>
      <c r="L92" s="161">
        <f t="shared" si="49"/>
        <v>0</v>
      </c>
      <c r="M92" s="161">
        <f t="shared" si="49"/>
        <v>0</v>
      </c>
      <c r="N92" s="161">
        <f t="shared" si="49"/>
        <v>0</v>
      </c>
      <c r="O92" s="161">
        <f t="shared" si="49"/>
        <v>0</v>
      </c>
      <c r="P92" s="195">
        <v>0</v>
      </c>
      <c r="Q92" s="215">
        <f t="shared" si="49"/>
        <v>0</v>
      </c>
      <c r="R92" s="195">
        <f t="shared" si="47"/>
        <v>0</v>
      </c>
      <c r="S92" s="161">
        <f t="shared" si="49"/>
        <v>0</v>
      </c>
      <c r="T92" s="219">
        <f t="shared" si="48"/>
        <v>0</v>
      </c>
      <c r="U92" s="161">
        <f t="shared" si="49"/>
        <v>0</v>
      </c>
      <c r="V92" s="161">
        <f t="shared" ref="V92" si="50">SUM(V93:V98)</f>
        <v>0</v>
      </c>
      <c r="W92" s="161">
        <v>0</v>
      </c>
    </row>
    <row r="93" spans="1:23" s="42" customFormat="1" ht="20.25" customHeight="1" x14ac:dyDescent="0.3">
      <c r="A93" s="35">
        <v>79</v>
      </c>
      <c r="B93" s="36" t="s">
        <v>82</v>
      </c>
      <c r="C93" s="37">
        <v>30.4</v>
      </c>
      <c r="D93" s="204">
        <v>0</v>
      </c>
      <c r="E93" s="208">
        <v>3</v>
      </c>
      <c r="F93" s="67">
        <f t="shared" si="44"/>
        <v>9.8684210526315791E-2</v>
      </c>
      <c r="G93" s="211"/>
      <c r="H93" s="67"/>
      <c r="I93" s="211"/>
      <c r="J93" s="211"/>
      <c r="K93" s="211"/>
      <c r="L93" s="211"/>
      <c r="M93" s="211"/>
      <c r="N93" s="211"/>
      <c r="O93" s="211"/>
      <c r="P93" s="67"/>
      <c r="Q93" s="228"/>
      <c r="R93" s="67"/>
      <c r="S93" s="211"/>
      <c r="T93" s="121"/>
      <c r="U93" s="211"/>
      <c r="V93" s="211"/>
      <c r="W93" s="209"/>
    </row>
    <row r="94" spans="1:23" s="48" customFormat="1" ht="20.25" customHeight="1" x14ac:dyDescent="0.3">
      <c r="A94" s="71">
        <v>80</v>
      </c>
      <c r="B94" s="49" t="s">
        <v>83</v>
      </c>
      <c r="C94" s="50">
        <v>162.06700000000001</v>
      </c>
      <c r="D94" s="201">
        <v>0</v>
      </c>
      <c r="E94" s="58">
        <v>0</v>
      </c>
      <c r="F94" s="72">
        <f t="shared" si="44"/>
        <v>0</v>
      </c>
      <c r="G94" s="60"/>
      <c r="H94" s="72"/>
      <c r="I94" s="209"/>
      <c r="J94" s="209"/>
      <c r="K94" s="209"/>
      <c r="L94" s="209"/>
      <c r="M94" s="209"/>
      <c r="N94" s="209"/>
      <c r="O94" s="209"/>
      <c r="P94" s="72"/>
      <c r="Q94" s="223"/>
      <c r="R94" s="72"/>
      <c r="S94" s="60"/>
      <c r="T94" s="119"/>
      <c r="U94" s="209"/>
      <c r="V94" s="209"/>
      <c r="W94" s="209"/>
    </row>
    <row r="95" spans="1:23" s="46" customFormat="1" ht="20.25" customHeight="1" x14ac:dyDescent="0.3">
      <c r="A95" s="92">
        <v>81</v>
      </c>
      <c r="B95" s="86" t="s">
        <v>85</v>
      </c>
      <c r="C95" s="87">
        <v>17.209</v>
      </c>
      <c r="D95" s="202">
        <v>0</v>
      </c>
      <c r="E95" s="102">
        <v>0</v>
      </c>
      <c r="F95" s="94">
        <f t="shared" si="44"/>
        <v>0</v>
      </c>
      <c r="G95" s="65"/>
      <c r="H95" s="94"/>
      <c r="I95" s="210"/>
      <c r="J95" s="210"/>
      <c r="K95" s="210"/>
      <c r="L95" s="210"/>
      <c r="M95" s="210"/>
      <c r="N95" s="210"/>
      <c r="O95" s="210"/>
      <c r="P95" s="94"/>
      <c r="Q95" s="229"/>
      <c r="R95" s="94"/>
      <c r="S95" s="65"/>
      <c r="T95" s="120"/>
      <c r="U95" s="210"/>
      <c r="V95" s="210"/>
      <c r="W95" s="210"/>
    </row>
    <row r="96" spans="1:23" s="46" customFormat="1" ht="20.25" customHeight="1" x14ac:dyDescent="0.3">
      <c r="A96" s="92">
        <v>82</v>
      </c>
      <c r="B96" s="86" t="s">
        <v>286</v>
      </c>
      <c r="C96" s="87">
        <v>42.554000000000002</v>
      </c>
      <c r="D96" s="202">
        <v>32</v>
      </c>
      <c r="E96" s="102">
        <v>12</v>
      </c>
      <c r="F96" s="94">
        <f t="shared" si="44"/>
        <v>0.28199464210180003</v>
      </c>
      <c r="G96" s="65">
        <v>0</v>
      </c>
      <c r="H96" s="94"/>
      <c r="I96" s="210"/>
      <c r="J96" s="210"/>
      <c r="K96" s="210"/>
      <c r="L96" s="210"/>
      <c r="M96" s="210"/>
      <c r="N96" s="210"/>
      <c r="O96" s="210"/>
      <c r="P96" s="94"/>
      <c r="Q96" s="229">
        <f t="shared" si="46"/>
        <v>0</v>
      </c>
      <c r="R96" s="94"/>
      <c r="S96" s="65"/>
      <c r="T96" s="120"/>
      <c r="U96" s="210"/>
      <c r="V96" s="210"/>
      <c r="W96" s="210"/>
    </row>
    <row r="97" spans="1:23" s="46" customFormat="1" ht="20.25" customHeight="1" x14ac:dyDescent="0.3">
      <c r="A97" s="92">
        <v>83</v>
      </c>
      <c r="B97" s="86" t="s">
        <v>84</v>
      </c>
      <c r="C97" s="87">
        <v>31.93</v>
      </c>
      <c r="D97" s="202">
        <v>0</v>
      </c>
      <c r="E97" s="102">
        <v>0</v>
      </c>
      <c r="F97" s="94">
        <f t="shared" si="44"/>
        <v>0</v>
      </c>
      <c r="G97" s="65"/>
      <c r="H97" s="94"/>
      <c r="I97" s="210"/>
      <c r="J97" s="210"/>
      <c r="K97" s="210"/>
      <c r="L97" s="210"/>
      <c r="M97" s="210"/>
      <c r="N97" s="210"/>
      <c r="O97" s="210"/>
      <c r="P97" s="94"/>
      <c r="Q97" s="229"/>
      <c r="R97" s="94"/>
      <c r="S97" s="65"/>
      <c r="T97" s="120"/>
      <c r="U97" s="210"/>
      <c r="V97" s="210"/>
      <c r="W97" s="210"/>
    </row>
    <row r="98" spans="1:23" s="46" customFormat="1" ht="20.25" customHeight="1" x14ac:dyDescent="0.3">
      <c r="A98" s="92">
        <v>84</v>
      </c>
      <c r="B98" s="86" t="s">
        <v>86</v>
      </c>
      <c r="C98" s="87">
        <v>10.159000000000001</v>
      </c>
      <c r="D98" s="202">
        <v>0</v>
      </c>
      <c r="E98" s="102">
        <v>0</v>
      </c>
      <c r="F98" s="94">
        <f t="shared" si="44"/>
        <v>0</v>
      </c>
      <c r="G98" s="65"/>
      <c r="H98" s="94"/>
      <c r="I98" s="210"/>
      <c r="J98" s="210"/>
      <c r="K98" s="210"/>
      <c r="L98" s="210"/>
      <c r="M98" s="210"/>
      <c r="N98" s="210"/>
      <c r="O98" s="210"/>
      <c r="P98" s="94"/>
      <c r="Q98" s="229"/>
      <c r="R98" s="94"/>
      <c r="S98" s="65"/>
      <c r="T98" s="120"/>
      <c r="U98" s="210"/>
      <c r="V98" s="210"/>
      <c r="W98" s="210"/>
    </row>
    <row r="99" spans="1:23" s="162" customFormat="1" ht="23.25" customHeight="1" x14ac:dyDescent="0.3">
      <c r="A99" s="153">
        <v>85</v>
      </c>
      <c r="B99" s="154" t="s">
        <v>87</v>
      </c>
      <c r="C99" s="155">
        <f>SUM(C100:C101)</f>
        <v>160.155</v>
      </c>
      <c r="D99" s="161">
        <f t="shared" ref="D99:U99" si="51">SUM(D100:D101)</f>
        <v>0</v>
      </c>
      <c r="E99" s="161">
        <f t="shared" si="51"/>
        <v>0</v>
      </c>
      <c r="F99" s="195">
        <f t="shared" si="44"/>
        <v>0</v>
      </c>
      <c r="G99" s="161">
        <f t="shared" si="51"/>
        <v>0</v>
      </c>
      <c r="H99" s="195">
        <v>0</v>
      </c>
      <c r="I99" s="161">
        <f t="shared" si="51"/>
        <v>0</v>
      </c>
      <c r="J99" s="161">
        <f t="shared" si="51"/>
        <v>0</v>
      </c>
      <c r="K99" s="161">
        <f t="shared" si="51"/>
        <v>0</v>
      </c>
      <c r="L99" s="161">
        <f t="shared" si="51"/>
        <v>0</v>
      </c>
      <c r="M99" s="161">
        <f t="shared" si="51"/>
        <v>0</v>
      </c>
      <c r="N99" s="161">
        <f t="shared" si="51"/>
        <v>0</v>
      </c>
      <c r="O99" s="161">
        <f t="shared" si="51"/>
        <v>0</v>
      </c>
      <c r="P99" s="195">
        <v>0</v>
      </c>
      <c r="Q99" s="215">
        <f t="shared" si="51"/>
        <v>0</v>
      </c>
      <c r="R99" s="195">
        <v>0</v>
      </c>
      <c r="S99" s="161">
        <f t="shared" si="51"/>
        <v>0</v>
      </c>
      <c r="T99" s="219">
        <v>0</v>
      </c>
      <c r="U99" s="161">
        <f t="shared" si="51"/>
        <v>0</v>
      </c>
      <c r="V99" s="161">
        <f t="shared" ref="V99" si="52">SUM(V100:V101)</f>
        <v>0</v>
      </c>
      <c r="W99" s="161">
        <v>0</v>
      </c>
    </row>
    <row r="100" spans="1:23" s="48" customFormat="1" ht="20.25" customHeight="1" x14ac:dyDescent="0.3">
      <c r="A100" s="71">
        <v>86</v>
      </c>
      <c r="B100" s="49" t="s">
        <v>88</v>
      </c>
      <c r="C100" s="50">
        <v>34.854999999999997</v>
      </c>
      <c r="D100" s="201">
        <v>0</v>
      </c>
      <c r="E100" s="58">
        <v>0</v>
      </c>
      <c r="F100" s="72">
        <f t="shared" si="44"/>
        <v>0</v>
      </c>
      <c r="G100" s="60"/>
      <c r="H100" s="72"/>
      <c r="I100" s="209"/>
      <c r="J100" s="209"/>
      <c r="K100" s="209"/>
      <c r="L100" s="209"/>
      <c r="M100" s="209"/>
      <c r="N100" s="209"/>
      <c r="O100" s="209"/>
      <c r="P100" s="72"/>
      <c r="Q100" s="223"/>
      <c r="R100" s="72"/>
      <c r="S100" s="60"/>
      <c r="T100" s="119"/>
      <c r="U100" s="209"/>
      <c r="V100" s="209"/>
      <c r="W100" s="209"/>
    </row>
    <row r="101" spans="1:23" s="46" customFormat="1" ht="20.25" customHeight="1" x14ac:dyDescent="0.3">
      <c r="A101" s="92">
        <v>87</v>
      </c>
      <c r="B101" s="93" t="s">
        <v>89</v>
      </c>
      <c r="C101" s="87">
        <v>125.3</v>
      </c>
      <c r="D101" s="202">
        <v>0</v>
      </c>
      <c r="E101" s="102">
        <v>0</v>
      </c>
      <c r="F101" s="94">
        <f t="shared" si="44"/>
        <v>0</v>
      </c>
      <c r="G101" s="65"/>
      <c r="H101" s="94"/>
      <c r="I101" s="210"/>
      <c r="J101" s="210"/>
      <c r="K101" s="210"/>
      <c r="L101" s="210"/>
      <c r="M101" s="210"/>
      <c r="N101" s="210"/>
      <c r="O101" s="210"/>
      <c r="P101" s="94"/>
      <c r="Q101" s="229"/>
      <c r="R101" s="94"/>
      <c r="S101" s="65"/>
      <c r="T101" s="120"/>
      <c r="U101" s="210"/>
      <c r="V101" s="210"/>
      <c r="W101" s="210"/>
    </row>
    <row r="102" spans="1:23" s="162" customFormat="1" ht="20.25" customHeight="1" x14ac:dyDescent="0.3">
      <c r="A102" s="153">
        <v>88</v>
      </c>
      <c r="B102" s="154" t="s">
        <v>90</v>
      </c>
      <c r="C102" s="155">
        <f>SUM(C103:C107)</f>
        <v>232.93600000000001</v>
      </c>
      <c r="D102" s="161">
        <f t="shared" ref="D102:U102" si="53">SUM(D103:D107)</f>
        <v>0</v>
      </c>
      <c r="E102" s="161">
        <f t="shared" si="53"/>
        <v>0</v>
      </c>
      <c r="F102" s="195">
        <f t="shared" si="44"/>
        <v>0</v>
      </c>
      <c r="G102" s="161">
        <f t="shared" si="53"/>
        <v>0</v>
      </c>
      <c r="H102" s="195">
        <v>0</v>
      </c>
      <c r="I102" s="161">
        <f t="shared" si="53"/>
        <v>0</v>
      </c>
      <c r="J102" s="161">
        <f t="shared" si="53"/>
        <v>0</v>
      </c>
      <c r="K102" s="161">
        <f t="shared" si="53"/>
        <v>0</v>
      </c>
      <c r="L102" s="161">
        <f t="shared" si="53"/>
        <v>0</v>
      </c>
      <c r="M102" s="161">
        <f t="shared" si="53"/>
        <v>0</v>
      </c>
      <c r="N102" s="161">
        <f t="shared" si="53"/>
        <v>0</v>
      </c>
      <c r="O102" s="161">
        <f t="shared" si="53"/>
        <v>0</v>
      </c>
      <c r="P102" s="195">
        <v>0</v>
      </c>
      <c r="Q102" s="215">
        <f t="shared" si="53"/>
        <v>0</v>
      </c>
      <c r="R102" s="195">
        <v>0</v>
      </c>
      <c r="S102" s="161">
        <f t="shared" si="53"/>
        <v>0</v>
      </c>
      <c r="T102" s="219">
        <v>0</v>
      </c>
      <c r="U102" s="161">
        <f t="shared" si="53"/>
        <v>0</v>
      </c>
      <c r="V102" s="161">
        <f t="shared" ref="V102" si="54">SUM(V103:V107)</f>
        <v>0</v>
      </c>
      <c r="W102" s="161">
        <v>0</v>
      </c>
    </row>
    <row r="103" spans="1:23" s="48" customFormat="1" ht="20.25" customHeight="1" x14ac:dyDescent="0.3">
      <c r="A103" s="71">
        <v>89</v>
      </c>
      <c r="B103" s="49" t="s">
        <v>315</v>
      </c>
      <c r="C103" s="50"/>
      <c r="D103" s="201">
        <v>0</v>
      </c>
      <c r="E103" s="58">
        <v>0</v>
      </c>
      <c r="F103" s="72"/>
      <c r="G103" s="60"/>
      <c r="H103" s="72"/>
      <c r="I103" s="209"/>
      <c r="J103" s="209"/>
      <c r="K103" s="209"/>
      <c r="L103" s="209"/>
      <c r="M103" s="209"/>
      <c r="N103" s="209"/>
      <c r="O103" s="209"/>
      <c r="P103" s="72"/>
      <c r="Q103" s="223"/>
      <c r="R103" s="72"/>
      <c r="S103" s="60"/>
      <c r="T103" s="119"/>
      <c r="U103" s="209"/>
      <c r="V103" s="209"/>
      <c r="W103" s="209"/>
    </row>
    <row r="104" spans="1:23" s="48" customFormat="1" ht="20.25" customHeight="1" x14ac:dyDescent="0.3">
      <c r="A104" s="71">
        <v>90</v>
      </c>
      <c r="B104" s="49" t="s">
        <v>242</v>
      </c>
      <c r="C104" s="50">
        <v>21.414999999999999</v>
      </c>
      <c r="D104" s="201"/>
      <c r="E104" s="58">
        <v>0</v>
      </c>
      <c r="F104" s="72">
        <f t="shared" si="44"/>
        <v>0</v>
      </c>
      <c r="G104" s="60"/>
      <c r="H104" s="72"/>
      <c r="I104" s="209"/>
      <c r="J104" s="209"/>
      <c r="K104" s="209"/>
      <c r="L104" s="209"/>
      <c r="M104" s="209"/>
      <c r="N104" s="209"/>
      <c r="O104" s="209"/>
      <c r="P104" s="72"/>
      <c r="Q104" s="223"/>
      <c r="R104" s="72"/>
      <c r="S104" s="60"/>
      <c r="T104" s="119"/>
      <c r="U104" s="209"/>
      <c r="V104" s="209"/>
      <c r="W104" s="209"/>
    </row>
    <row r="105" spans="1:23" s="48" customFormat="1" ht="20.25" customHeight="1" x14ac:dyDescent="0.3">
      <c r="A105" s="71">
        <v>91</v>
      </c>
      <c r="B105" s="49" t="s">
        <v>243</v>
      </c>
      <c r="C105" s="50">
        <v>7.633</v>
      </c>
      <c r="D105" s="201"/>
      <c r="E105" s="58">
        <v>0</v>
      </c>
      <c r="F105" s="72">
        <f t="shared" si="44"/>
        <v>0</v>
      </c>
      <c r="G105" s="60"/>
      <c r="H105" s="72"/>
      <c r="I105" s="209"/>
      <c r="J105" s="209"/>
      <c r="K105" s="209"/>
      <c r="L105" s="209"/>
      <c r="M105" s="209"/>
      <c r="N105" s="209"/>
      <c r="O105" s="209"/>
      <c r="P105" s="72"/>
      <c r="Q105" s="223"/>
      <c r="R105" s="72"/>
      <c r="S105" s="60"/>
      <c r="T105" s="119"/>
      <c r="U105" s="209"/>
      <c r="V105" s="209"/>
      <c r="W105" s="209"/>
    </row>
    <row r="106" spans="1:23" s="48" customFormat="1" ht="20.25" customHeight="1" x14ac:dyDescent="0.3">
      <c r="A106" s="71">
        <v>92</v>
      </c>
      <c r="B106" s="49" t="s">
        <v>244</v>
      </c>
      <c r="C106" s="50">
        <v>60.566000000000003</v>
      </c>
      <c r="D106" s="201"/>
      <c r="E106" s="58">
        <v>0</v>
      </c>
      <c r="F106" s="72">
        <f t="shared" si="44"/>
        <v>0</v>
      </c>
      <c r="G106" s="60"/>
      <c r="H106" s="72"/>
      <c r="I106" s="209"/>
      <c r="J106" s="209"/>
      <c r="K106" s="209"/>
      <c r="L106" s="209"/>
      <c r="M106" s="209"/>
      <c r="N106" s="209"/>
      <c r="O106" s="209"/>
      <c r="P106" s="72"/>
      <c r="Q106" s="223"/>
      <c r="R106" s="72"/>
      <c r="S106" s="60"/>
      <c r="T106" s="119"/>
      <c r="U106" s="209"/>
      <c r="V106" s="209"/>
      <c r="W106" s="209"/>
    </row>
    <row r="107" spans="1:23" s="46" customFormat="1" ht="20.25" customHeight="1" x14ac:dyDescent="0.3">
      <c r="A107" s="92">
        <v>93</v>
      </c>
      <c r="B107" s="93" t="s">
        <v>92</v>
      </c>
      <c r="C107" s="87">
        <v>143.322</v>
      </c>
      <c r="D107" s="202">
        <v>0</v>
      </c>
      <c r="E107" s="102">
        <v>0</v>
      </c>
      <c r="F107" s="94">
        <f t="shared" si="44"/>
        <v>0</v>
      </c>
      <c r="G107" s="65"/>
      <c r="H107" s="94"/>
      <c r="I107" s="210"/>
      <c r="J107" s="210"/>
      <c r="K107" s="210"/>
      <c r="L107" s="210"/>
      <c r="M107" s="210"/>
      <c r="N107" s="210"/>
      <c r="O107" s="210"/>
      <c r="P107" s="94"/>
      <c r="Q107" s="229"/>
      <c r="R107" s="94"/>
      <c r="S107" s="65"/>
      <c r="T107" s="120"/>
      <c r="U107" s="210"/>
      <c r="V107" s="210"/>
      <c r="W107" s="210"/>
    </row>
    <row r="108" spans="1:23" s="162" customFormat="1" ht="20.25" customHeight="1" x14ac:dyDescent="0.3">
      <c r="A108" s="153">
        <v>94</v>
      </c>
      <c r="B108" s="154" t="s">
        <v>93</v>
      </c>
      <c r="C108" s="155">
        <f>SUM(C109:C115)</f>
        <v>662.63499999999999</v>
      </c>
      <c r="D108" s="161">
        <f t="shared" ref="D108:U108" si="55">SUM(D109:D115)</f>
        <v>914</v>
      </c>
      <c r="E108" s="161">
        <f>E109+E110+E113+E114+E115</f>
        <v>971</v>
      </c>
      <c r="F108" s="195">
        <f t="shared" si="44"/>
        <v>1.4653617753363466</v>
      </c>
      <c r="G108" s="161">
        <f t="shared" si="55"/>
        <v>30</v>
      </c>
      <c r="H108" s="195">
        <f t="shared" si="42"/>
        <v>3.2822757111597372</v>
      </c>
      <c r="I108" s="161">
        <f t="shared" si="55"/>
        <v>0</v>
      </c>
      <c r="J108" s="161">
        <f t="shared" si="55"/>
        <v>0</v>
      </c>
      <c r="K108" s="161">
        <f t="shared" si="55"/>
        <v>3</v>
      </c>
      <c r="L108" s="161">
        <f t="shared" si="55"/>
        <v>20</v>
      </c>
      <c r="M108" s="161">
        <f t="shared" si="55"/>
        <v>3</v>
      </c>
      <c r="N108" s="161">
        <f t="shared" si="55"/>
        <v>11</v>
      </c>
      <c r="O108" s="161">
        <f t="shared" si="55"/>
        <v>6</v>
      </c>
      <c r="P108" s="195">
        <f t="shared" si="43"/>
        <v>66.666666666666657</v>
      </c>
      <c r="Q108" s="161">
        <f>Q109+Q110+Q113+Q114+Q115</f>
        <v>45</v>
      </c>
      <c r="R108" s="195">
        <f t="shared" si="47"/>
        <v>4.6343975283213181</v>
      </c>
      <c r="S108" s="161">
        <f>S109+S110+S113+S114+S115</f>
        <v>43</v>
      </c>
      <c r="T108" s="219">
        <f t="shared" si="48"/>
        <v>4.4284243048403704</v>
      </c>
      <c r="U108" s="161">
        <f t="shared" si="55"/>
        <v>1</v>
      </c>
      <c r="V108" s="161">
        <f t="shared" ref="V108" si="56">SUM(V109:V115)</f>
        <v>1</v>
      </c>
      <c r="W108" s="161">
        <f>SUM(W109:W115)</f>
        <v>12</v>
      </c>
    </row>
    <row r="109" spans="1:23" s="42" customFormat="1" ht="18.75" x14ac:dyDescent="0.3">
      <c r="A109" s="35">
        <v>95</v>
      </c>
      <c r="B109" s="36" t="s">
        <v>94</v>
      </c>
      <c r="C109" s="37">
        <v>118.37</v>
      </c>
      <c r="D109" s="204">
        <v>149</v>
      </c>
      <c r="E109" s="208">
        <v>161</v>
      </c>
      <c r="F109" s="67">
        <f t="shared" si="44"/>
        <v>1.3601419278533411</v>
      </c>
      <c r="G109" s="211"/>
      <c r="H109" s="67"/>
      <c r="I109" s="211"/>
      <c r="J109" s="211"/>
      <c r="K109" s="211"/>
      <c r="L109" s="211"/>
      <c r="M109" s="211"/>
      <c r="N109" s="211"/>
      <c r="O109" s="211"/>
      <c r="P109" s="67"/>
      <c r="Q109" s="228"/>
      <c r="R109" s="67"/>
      <c r="S109" s="211"/>
      <c r="T109" s="121"/>
      <c r="U109" s="211"/>
      <c r="V109" s="211"/>
      <c r="W109" s="209"/>
    </row>
    <row r="110" spans="1:23" s="48" customFormat="1" ht="18.75" x14ac:dyDescent="0.3">
      <c r="A110" s="71">
        <v>96</v>
      </c>
      <c r="B110" s="49" t="s">
        <v>316</v>
      </c>
      <c r="C110" s="50"/>
      <c r="D110" s="201">
        <v>119</v>
      </c>
      <c r="E110" s="58">
        <f>E111+E112</f>
        <v>314</v>
      </c>
      <c r="F110" s="72"/>
      <c r="G110" s="60">
        <v>3</v>
      </c>
      <c r="H110" s="72">
        <f t="shared" si="42"/>
        <v>2.5210084033613445</v>
      </c>
      <c r="I110" s="209">
        <v>0</v>
      </c>
      <c r="J110" s="209">
        <v>0</v>
      </c>
      <c r="K110" s="209">
        <v>3</v>
      </c>
      <c r="L110" s="209">
        <f t="shared" si="45"/>
        <v>3</v>
      </c>
      <c r="M110" s="209">
        <v>0</v>
      </c>
      <c r="N110" s="209">
        <v>0</v>
      </c>
      <c r="O110" s="209">
        <v>3</v>
      </c>
      <c r="P110" s="72">
        <f t="shared" si="43"/>
        <v>100</v>
      </c>
      <c r="Q110" s="58">
        <f>Q111+Q112</f>
        <v>14</v>
      </c>
      <c r="R110" s="72"/>
      <c r="S110" s="58">
        <f>S111+S112</f>
        <v>14</v>
      </c>
      <c r="T110" s="119"/>
      <c r="U110" s="209"/>
      <c r="V110" s="209"/>
      <c r="W110" s="209"/>
    </row>
    <row r="111" spans="1:23" s="48" customFormat="1" ht="18.75" x14ac:dyDescent="0.3">
      <c r="A111" s="71">
        <v>97</v>
      </c>
      <c r="B111" s="49" t="s">
        <v>245</v>
      </c>
      <c r="C111" s="50">
        <v>195.47800000000001</v>
      </c>
      <c r="D111" s="201"/>
      <c r="E111" s="58">
        <v>196</v>
      </c>
      <c r="F111" s="72">
        <f t="shared" si="44"/>
        <v>1.002670377229151</v>
      </c>
      <c r="G111" s="60"/>
      <c r="H111" s="72"/>
      <c r="I111" s="209"/>
      <c r="J111" s="209"/>
      <c r="K111" s="209"/>
      <c r="L111" s="209"/>
      <c r="M111" s="209"/>
      <c r="N111" s="209"/>
      <c r="O111" s="209"/>
      <c r="P111" s="72"/>
      <c r="Q111" s="223">
        <f t="shared" si="46"/>
        <v>9</v>
      </c>
      <c r="R111" s="72">
        <f t="shared" si="47"/>
        <v>4.591836734693878</v>
      </c>
      <c r="S111" s="60">
        <v>9</v>
      </c>
      <c r="T111" s="119">
        <f t="shared" si="48"/>
        <v>4.591836734693878</v>
      </c>
      <c r="U111" s="209">
        <f t="shared" ref="U111:U112" si="57">ROUNDDOWN(Q111*15/100,0)</f>
        <v>1</v>
      </c>
      <c r="V111" s="209">
        <f t="shared" ref="V111:V112" si="58">S111-U111-W111</f>
        <v>0</v>
      </c>
      <c r="W111" s="209">
        <f t="shared" ref="W111:W112" si="59">ROUNDUP(S111*80/100,0)</f>
        <v>8</v>
      </c>
    </row>
    <row r="112" spans="1:23" s="48" customFormat="1" ht="18.75" x14ac:dyDescent="0.3">
      <c r="A112" s="71">
        <v>98</v>
      </c>
      <c r="B112" s="49" t="s">
        <v>246</v>
      </c>
      <c r="C112" s="50">
        <v>115.676</v>
      </c>
      <c r="D112" s="201"/>
      <c r="E112" s="58">
        <v>118</v>
      </c>
      <c r="F112" s="72">
        <f t="shared" si="44"/>
        <v>1.0200905978768284</v>
      </c>
      <c r="G112" s="60"/>
      <c r="H112" s="72"/>
      <c r="I112" s="209"/>
      <c r="J112" s="209"/>
      <c r="K112" s="209"/>
      <c r="L112" s="209"/>
      <c r="M112" s="209"/>
      <c r="N112" s="209"/>
      <c r="O112" s="209"/>
      <c r="P112" s="72"/>
      <c r="Q112" s="223">
        <f t="shared" si="46"/>
        <v>5</v>
      </c>
      <c r="R112" s="72">
        <f t="shared" si="47"/>
        <v>4.2372881355932197</v>
      </c>
      <c r="S112" s="60">
        <v>5</v>
      </c>
      <c r="T112" s="119">
        <f t="shared" si="48"/>
        <v>4.2372881355932197</v>
      </c>
      <c r="U112" s="209">
        <f t="shared" si="57"/>
        <v>0</v>
      </c>
      <c r="V112" s="209">
        <f t="shared" si="58"/>
        <v>1</v>
      </c>
      <c r="W112" s="209">
        <f t="shared" si="59"/>
        <v>4</v>
      </c>
    </row>
    <row r="113" spans="1:23" s="46" customFormat="1" ht="18.75" x14ac:dyDescent="0.3">
      <c r="A113" s="92">
        <v>99</v>
      </c>
      <c r="B113" s="93" t="s">
        <v>96</v>
      </c>
      <c r="C113" s="87">
        <v>53.052999999999997</v>
      </c>
      <c r="D113" s="202">
        <v>123</v>
      </c>
      <c r="E113" s="102">
        <v>119</v>
      </c>
      <c r="F113" s="94">
        <f t="shared" si="44"/>
        <v>2.2430399788890356</v>
      </c>
      <c r="G113" s="65">
        <v>8</v>
      </c>
      <c r="H113" s="94">
        <f t="shared" si="42"/>
        <v>6.5040650406504072</v>
      </c>
      <c r="I113" s="210"/>
      <c r="J113" s="210"/>
      <c r="K113" s="210"/>
      <c r="L113" s="210">
        <f t="shared" si="45"/>
        <v>8</v>
      </c>
      <c r="M113" s="210">
        <v>1</v>
      </c>
      <c r="N113" s="210">
        <v>5</v>
      </c>
      <c r="O113" s="210">
        <v>2</v>
      </c>
      <c r="P113" s="94">
        <f t="shared" si="43"/>
        <v>100</v>
      </c>
      <c r="Q113" s="229">
        <f t="shared" si="46"/>
        <v>8</v>
      </c>
      <c r="R113" s="94">
        <f t="shared" si="47"/>
        <v>6.7226890756302522</v>
      </c>
      <c r="S113" s="65">
        <v>8</v>
      </c>
      <c r="T113" s="120">
        <f t="shared" si="48"/>
        <v>6.7226890756302522</v>
      </c>
      <c r="U113" s="210"/>
      <c r="V113" s="210"/>
      <c r="W113" s="210"/>
    </row>
    <row r="114" spans="1:23" s="46" customFormat="1" ht="18.75" x14ac:dyDescent="0.3">
      <c r="A114" s="92">
        <v>100</v>
      </c>
      <c r="B114" s="86" t="s">
        <v>191</v>
      </c>
      <c r="C114" s="87">
        <v>98.436000000000007</v>
      </c>
      <c r="D114" s="202">
        <v>248</v>
      </c>
      <c r="E114" s="102">
        <v>235</v>
      </c>
      <c r="F114" s="94">
        <f t="shared" si="44"/>
        <v>2.3873379657848752</v>
      </c>
      <c r="G114" s="65">
        <v>7</v>
      </c>
      <c r="H114" s="94">
        <f t="shared" si="42"/>
        <v>2.82258064516129</v>
      </c>
      <c r="I114" s="210"/>
      <c r="J114" s="210"/>
      <c r="K114" s="210"/>
      <c r="L114" s="210">
        <f t="shared" si="45"/>
        <v>2</v>
      </c>
      <c r="M114" s="210">
        <v>1</v>
      </c>
      <c r="N114" s="210">
        <v>1</v>
      </c>
      <c r="O114" s="210">
        <v>0</v>
      </c>
      <c r="P114" s="94">
        <f t="shared" si="43"/>
        <v>28.571428571428569</v>
      </c>
      <c r="Q114" s="229">
        <f t="shared" si="46"/>
        <v>16</v>
      </c>
      <c r="R114" s="94">
        <f t="shared" si="47"/>
        <v>6.8085106382978724</v>
      </c>
      <c r="S114" s="65">
        <v>14</v>
      </c>
      <c r="T114" s="120">
        <f t="shared" si="48"/>
        <v>5.9574468085106389</v>
      </c>
      <c r="U114" s="210"/>
      <c r="V114" s="210"/>
      <c r="W114" s="210"/>
    </row>
    <row r="115" spans="1:23" s="46" customFormat="1" ht="18.75" x14ac:dyDescent="0.3">
      <c r="A115" s="92">
        <v>101</v>
      </c>
      <c r="B115" s="86" t="s">
        <v>97</v>
      </c>
      <c r="C115" s="87">
        <v>81.622</v>
      </c>
      <c r="D115" s="202">
        <v>275</v>
      </c>
      <c r="E115" s="102">
        <v>142</v>
      </c>
      <c r="F115" s="94">
        <f t="shared" si="44"/>
        <v>1.7397270343779863</v>
      </c>
      <c r="G115" s="65">
        <v>12</v>
      </c>
      <c r="H115" s="94">
        <f t="shared" si="42"/>
        <v>4.3636363636363642</v>
      </c>
      <c r="I115" s="210"/>
      <c r="J115" s="210"/>
      <c r="K115" s="210"/>
      <c r="L115" s="210">
        <f t="shared" si="45"/>
        <v>7</v>
      </c>
      <c r="M115" s="210">
        <v>1</v>
      </c>
      <c r="N115" s="210">
        <v>5</v>
      </c>
      <c r="O115" s="210">
        <v>1</v>
      </c>
      <c r="P115" s="94">
        <f t="shared" si="43"/>
        <v>58.333333333333336</v>
      </c>
      <c r="Q115" s="229">
        <f t="shared" si="46"/>
        <v>7</v>
      </c>
      <c r="R115" s="94">
        <f t="shared" si="47"/>
        <v>4.929577464788732</v>
      </c>
      <c r="S115" s="65">
        <v>7</v>
      </c>
      <c r="T115" s="120">
        <f t="shared" si="48"/>
        <v>4.929577464788732</v>
      </c>
      <c r="U115" s="210"/>
      <c r="V115" s="210"/>
      <c r="W115" s="210"/>
    </row>
    <row r="116" spans="1:23" s="162" customFormat="1" ht="18.75" x14ac:dyDescent="0.3">
      <c r="A116" s="153">
        <v>102</v>
      </c>
      <c r="B116" s="154" t="s">
        <v>98</v>
      </c>
      <c r="C116" s="168">
        <f>SUM(C117:C127)</f>
        <v>567.61800000000005</v>
      </c>
      <c r="D116" s="161">
        <f t="shared" ref="D116:U116" si="60">SUM(D117:D127)</f>
        <v>246</v>
      </c>
      <c r="E116" s="161">
        <f>SUM(E117:E127)</f>
        <v>381</v>
      </c>
      <c r="F116" s="195">
        <f t="shared" si="44"/>
        <v>0.67122607105482912</v>
      </c>
      <c r="G116" s="161">
        <f t="shared" si="60"/>
        <v>9</v>
      </c>
      <c r="H116" s="195">
        <f t="shared" si="42"/>
        <v>3.6585365853658534</v>
      </c>
      <c r="I116" s="161">
        <f t="shared" si="60"/>
        <v>0</v>
      </c>
      <c r="J116" s="161">
        <f t="shared" si="60"/>
        <v>0</v>
      </c>
      <c r="K116" s="161">
        <f t="shared" si="60"/>
        <v>0</v>
      </c>
      <c r="L116" s="161">
        <f t="shared" si="60"/>
        <v>7</v>
      </c>
      <c r="M116" s="161">
        <f t="shared" si="60"/>
        <v>0</v>
      </c>
      <c r="N116" s="161">
        <f t="shared" si="60"/>
        <v>5</v>
      </c>
      <c r="O116" s="161">
        <f t="shared" si="60"/>
        <v>2</v>
      </c>
      <c r="P116" s="195">
        <f t="shared" si="43"/>
        <v>77.777777777777786</v>
      </c>
      <c r="Q116" s="215">
        <f t="shared" si="60"/>
        <v>18</v>
      </c>
      <c r="R116" s="195">
        <f t="shared" si="47"/>
        <v>4.7244094488188972</v>
      </c>
      <c r="S116" s="161">
        <f t="shared" si="60"/>
        <v>6</v>
      </c>
      <c r="T116" s="219">
        <f t="shared" si="48"/>
        <v>1.5748031496062991</v>
      </c>
      <c r="U116" s="161">
        <f t="shared" si="60"/>
        <v>0</v>
      </c>
      <c r="V116" s="161">
        <f t="shared" ref="V116" si="61">SUM(V117:V127)</f>
        <v>0</v>
      </c>
      <c r="W116" s="161">
        <f>SUM(W117:W127)</f>
        <v>0</v>
      </c>
    </row>
    <row r="117" spans="1:23" s="42" customFormat="1" ht="18.75" x14ac:dyDescent="0.3">
      <c r="A117" s="35">
        <v>103</v>
      </c>
      <c r="B117" s="36" t="s">
        <v>99</v>
      </c>
      <c r="C117" s="37">
        <v>71.11</v>
      </c>
      <c r="D117" s="204">
        <v>0</v>
      </c>
      <c r="E117" s="208">
        <v>0</v>
      </c>
      <c r="F117" s="67">
        <f t="shared" si="44"/>
        <v>0</v>
      </c>
      <c r="G117" s="211"/>
      <c r="H117" s="67"/>
      <c r="I117" s="211"/>
      <c r="J117" s="211"/>
      <c r="K117" s="211"/>
      <c r="L117" s="211"/>
      <c r="M117" s="211"/>
      <c r="N117" s="211"/>
      <c r="O117" s="211"/>
      <c r="P117" s="67"/>
      <c r="Q117" s="228"/>
      <c r="R117" s="67"/>
      <c r="S117" s="211"/>
      <c r="T117" s="121"/>
      <c r="U117" s="211"/>
      <c r="V117" s="211"/>
      <c r="W117" s="209"/>
    </row>
    <row r="118" spans="1:23" s="48" customFormat="1" ht="18.75" x14ac:dyDescent="0.3">
      <c r="A118" s="71">
        <v>104</v>
      </c>
      <c r="B118" s="49" t="s">
        <v>317</v>
      </c>
      <c r="C118" s="50"/>
      <c r="D118" s="201">
        <v>0</v>
      </c>
      <c r="E118" s="58">
        <v>0</v>
      </c>
      <c r="F118" s="72"/>
      <c r="G118" s="60"/>
      <c r="H118" s="72"/>
      <c r="I118" s="209"/>
      <c r="J118" s="209"/>
      <c r="K118" s="209"/>
      <c r="L118" s="209"/>
      <c r="M118" s="209"/>
      <c r="N118" s="209"/>
      <c r="O118" s="209"/>
      <c r="P118" s="72"/>
      <c r="Q118" s="223"/>
      <c r="R118" s="72"/>
      <c r="S118" s="60"/>
      <c r="T118" s="119"/>
      <c r="U118" s="209"/>
      <c r="V118" s="209"/>
      <c r="W118" s="209"/>
    </row>
    <row r="119" spans="1:23" s="48" customFormat="1" ht="18.75" x14ac:dyDescent="0.3">
      <c r="A119" s="71">
        <v>105</v>
      </c>
      <c r="B119" s="49" t="s">
        <v>247</v>
      </c>
      <c r="C119" s="50">
        <v>146.89500000000001</v>
      </c>
      <c r="D119" s="201"/>
      <c r="E119" s="58">
        <v>0</v>
      </c>
      <c r="F119" s="72">
        <f t="shared" si="44"/>
        <v>0</v>
      </c>
      <c r="G119" s="60"/>
      <c r="H119" s="72"/>
      <c r="I119" s="209"/>
      <c r="J119" s="209"/>
      <c r="K119" s="209"/>
      <c r="L119" s="209"/>
      <c r="M119" s="209"/>
      <c r="N119" s="209"/>
      <c r="O119" s="209"/>
      <c r="P119" s="72"/>
      <c r="Q119" s="223"/>
      <c r="R119" s="72"/>
      <c r="S119" s="60"/>
      <c r="T119" s="119"/>
      <c r="U119" s="209"/>
      <c r="V119" s="209"/>
      <c r="W119" s="209"/>
    </row>
    <row r="120" spans="1:23" s="48" customFormat="1" ht="18.75" x14ac:dyDescent="0.3">
      <c r="A120" s="71">
        <v>106</v>
      </c>
      <c r="B120" s="49" t="s">
        <v>248</v>
      </c>
      <c r="C120" s="50">
        <v>8.282</v>
      </c>
      <c r="D120" s="201"/>
      <c r="E120" s="58">
        <v>0</v>
      </c>
      <c r="F120" s="72">
        <f t="shared" si="44"/>
        <v>0</v>
      </c>
      <c r="G120" s="60"/>
      <c r="H120" s="72"/>
      <c r="I120" s="209"/>
      <c r="J120" s="209"/>
      <c r="K120" s="209"/>
      <c r="L120" s="209"/>
      <c r="M120" s="209"/>
      <c r="N120" s="209"/>
      <c r="O120" s="209"/>
      <c r="P120" s="72"/>
      <c r="Q120" s="223"/>
      <c r="R120" s="72"/>
      <c r="S120" s="60"/>
      <c r="T120" s="119"/>
      <c r="U120" s="209"/>
      <c r="V120" s="209"/>
      <c r="W120" s="209"/>
    </row>
    <row r="121" spans="1:23" s="46" customFormat="1" ht="18.75" x14ac:dyDescent="0.3">
      <c r="A121" s="92">
        <v>107</v>
      </c>
      <c r="B121" s="93" t="s">
        <v>101</v>
      </c>
      <c r="C121" s="87">
        <v>68.072000000000003</v>
      </c>
      <c r="D121" s="202">
        <v>0</v>
      </c>
      <c r="E121" s="102">
        <v>33</v>
      </c>
      <c r="F121" s="94">
        <f t="shared" si="44"/>
        <v>0.48478082030790925</v>
      </c>
      <c r="G121" s="65"/>
      <c r="H121" s="94"/>
      <c r="I121" s="210"/>
      <c r="J121" s="210"/>
      <c r="K121" s="210"/>
      <c r="L121" s="210"/>
      <c r="M121" s="210"/>
      <c r="N121" s="210"/>
      <c r="O121" s="210"/>
      <c r="P121" s="94"/>
      <c r="Q121" s="229">
        <f t="shared" si="46"/>
        <v>0</v>
      </c>
      <c r="R121" s="94"/>
      <c r="S121" s="65"/>
      <c r="T121" s="120"/>
      <c r="U121" s="210"/>
      <c r="V121" s="210"/>
      <c r="W121" s="210"/>
    </row>
    <row r="122" spans="1:23" s="46" customFormat="1" ht="18.75" x14ac:dyDescent="0.3">
      <c r="A122" s="92">
        <v>108</v>
      </c>
      <c r="B122" s="93" t="s">
        <v>102</v>
      </c>
      <c r="C122" s="87">
        <v>87.909000000000006</v>
      </c>
      <c r="D122" s="202">
        <v>47</v>
      </c>
      <c r="E122" s="102">
        <v>69</v>
      </c>
      <c r="F122" s="94">
        <f t="shared" si="44"/>
        <v>0.78490256970276073</v>
      </c>
      <c r="G122" s="65">
        <v>1</v>
      </c>
      <c r="H122" s="94">
        <f t="shared" si="42"/>
        <v>2.1276595744680851</v>
      </c>
      <c r="I122" s="210"/>
      <c r="J122" s="210"/>
      <c r="K122" s="210"/>
      <c r="L122" s="210">
        <f t="shared" si="45"/>
        <v>1</v>
      </c>
      <c r="M122" s="210">
        <v>0</v>
      </c>
      <c r="N122" s="210">
        <v>0</v>
      </c>
      <c r="O122" s="210">
        <v>1</v>
      </c>
      <c r="P122" s="94">
        <f t="shared" si="43"/>
        <v>100</v>
      </c>
      <c r="Q122" s="229">
        <f t="shared" si="46"/>
        <v>2</v>
      </c>
      <c r="R122" s="94">
        <f t="shared" si="47"/>
        <v>2.8985507246376812</v>
      </c>
      <c r="S122" s="65">
        <v>1</v>
      </c>
      <c r="T122" s="120">
        <f t="shared" si="48"/>
        <v>1.4492753623188406</v>
      </c>
      <c r="U122" s="210"/>
      <c r="V122" s="210"/>
      <c r="W122" s="210"/>
    </row>
    <row r="123" spans="1:23" s="46" customFormat="1" ht="18.75" x14ac:dyDescent="0.3">
      <c r="A123" s="92">
        <v>109</v>
      </c>
      <c r="B123" s="86" t="s">
        <v>104</v>
      </c>
      <c r="C123" s="87">
        <v>44.692999999999998</v>
      </c>
      <c r="D123" s="202">
        <v>0</v>
      </c>
      <c r="E123" s="102">
        <v>0</v>
      </c>
      <c r="F123" s="94">
        <f t="shared" si="44"/>
        <v>0</v>
      </c>
      <c r="G123" s="65"/>
      <c r="H123" s="94"/>
      <c r="I123" s="210"/>
      <c r="J123" s="210"/>
      <c r="K123" s="210"/>
      <c r="L123" s="210"/>
      <c r="M123" s="210"/>
      <c r="N123" s="210"/>
      <c r="O123" s="210"/>
      <c r="P123" s="94"/>
      <c r="Q123" s="229"/>
      <c r="R123" s="94"/>
      <c r="S123" s="65"/>
      <c r="T123" s="120"/>
      <c r="U123" s="210"/>
      <c r="V123" s="210"/>
      <c r="W123" s="210"/>
    </row>
    <row r="124" spans="1:23" s="46" customFormat="1" ht="18.75" x14ac:dyDescent="0.3">
      <c r="A124" s="92">
        <v>110</v>
      </c>
      <c r="B124" s="86" t="s">
        <v>287</v>
      </c>
      <c r="C124" s="87">
        <v>44.575000000000003</v>
      </c>
      <c r="D124" s="202">
        <v>86</v>
      </c>
      <c r="E124" s="102">
        <v>31</v>
      </c>
      <c r="F124" s="94">
        <f t="shared" si="44"/>
        <v>0.69545709478407169</v>
      </c>
      <c r="G124" s="65">
        <v>4</v>
      </c>
      <c r="H124" s="94">
        <f t="shared" si="42"/>
        <v>4.6511627906976747</v>
      </c>
      <c r="I124" s="210"/>
      <c r="J124" s="210"/>
      <c r="K124" s="210"/>
      <c r="L124" s="210">
        <f t="shared" si="45"/>
        <v>2</v>
      </c>
      <c r="M124" s="210">
        <v>0</v>
      </c>
      <c r="N124" s="210">
        <v>2</v>
      </c>
      <c r="O124" s="210">
        <v>0</v>
      </c>
      <c r="P124" s="94">
        <v>0</v>
      </c>
      <c r="Q124" s="229">
        <f t="shared" si="46"/>
        <v>0</v>
      </c>
      <c r="R124" s="94"/>
      <c r="S124" s="65"/>
      <c r="T124" s="120"/>
      <c r="U124" s="210"/>
      <c r="V124" s="210"/>
      <c r="W124" s="210"/>
    </row>
    <row r="125" spans="1:23" s="46" customFormat="1" ht="18.75" x14ac:dyDescent="0.3">
      <c r="A125" s="92">
        <v>111</v>
      </c>
      <c r="B125" s="86" t="s">
        <v>288</v>
      </c>
      <c r="C125" s="87">
        <v>3.1360000000000001</v>
      </c>
      <c r="D125" s="202">
        <v>0</v>
      </c>
      <c r="E125" s="102">
        <v>0</v>
      </c>
      <c r="F125" s="94">
        <f t="shared" si="44"/>
        <v>0</v>
      </c>
      <c r="G125" s="65"/>
      <c r="H125" s="94"/>
      <c r="I125" s="210"/>
      <c r="J125" s="210"/>
      <c r="K125" s="210"/>
      <c r="L125" s="210"/>
      <c r="M125" s="210"/>
      <c r="N125" s="210"/>
      <c r="O125" s="210"/>
      <c r="P125" s="94"/>
      <c r="Q125" s="229"/>
      <c r="R125" s="94"/>
      <c r="S125" s="65"/>
      <c r="T125" s="120"/>
      <c r="U125" s="210"/>
      <c r="V125" s="210"/>
      <c r="W125" s="210"/>
    </row>
    <row r="126" spans="1:23" s="46" customFormat="1" ht="18.75" x14ac:dyDescent="0.3">
      <c r="A126" s="92">
        <v>112</v>
      </c>
      <c r="B126" s="86" t="s">
        <v>103</v>
      </c>
      <c r="C126" s="87">
        <v>73.84</v>
      </c>
      <c r="D126" s="202">
        <v>108</v>
      </c>
      <c r="E126" s="102">
        <v>215</v>
      </c>
      <c r="F126" s="94">
        <f t="shared" si="44"/>
        <v>2.9117009750812568</v>
      </c>
      <c r="G126" s="65">
        <v>4</v>
      </c>
      <c r="H126" s="94">
        <f t="shared" si="42"/>
        <v>3.7037037037037033</v>
      </c>
      <c r="I126" s="210"/>
      <c r="J126" s="210"/>
      <c r="K126" s="210"/>
      <c r="L126" s="210">
        <f t="shared" si="45"/>
        <v>4</v>
      </c>
      <c r="M126" s="210">
        <v>0</v>
      </c>
      <c r="N126" s="210">
        <v>3</v>
      </c>
      <c r="O126" s="210">
        <v>1</v>
      </c>
      <c r="P126" s="94">
        <f t="shared" si="43"/>
        <v>100</v>
      </c>
      <c r="Q126" s="229">
        <f t="shared" si="46"/>
        <v>15</v>
      </c>
      <c r="R126" s="94">
        <f t="shared" si="47"/>
        <v>6.9767441860465116</v>
      </c>
      <c r="S126" s="65">
        <v>5</v>
      </c>
      <c r="T126" s="120">
        <f t="shared" si="48"/>
        <v>2.3255813953488373</v>
      </c>
      <c r="U126" s="210"/>
      <c r="V126" s="210"/>
      <c r="W126" s="210"/>
    </row>
    <row r="127" spans="1:23" s="46" customFormat="1" ht="18.75" x14ac:dyDescent="0.3">
      <c r="A127" s="92">
        <v>113</v>
      </c>
      <c r="B127" s="86" t="s">
        <v>105</v>
      </c>
      <c r="C127" s="87">
        <v>19.106000000000002</v>
      </c>
      <c r="D127" s="202">
        <v>5</v>
      </c>
      <c r="E127" s="102">
        <v>33</v>
      </c>
      <c r="F127" s="94">
        <f t="shared" si="44"/>
        <v>1.7272061132628491</v>
      </c>
      <c r="G127" s="65">
        <v>0</v>
      </c>
      <c r="H127" s="94"/>
      <c r="I127" s="210"/>
      <c r="J127" s="210"/>
      <c r="K127" s="210"/>
      <c r="L127" s="210"/>
      <c r="M127" s="210"/>
      <c r="N127" s="210"/>
      <c r="O127" s="210"/>
      <c r="P127" s="94"/>
      <c r="Q127" s="229">
        <f t="shared" si="46"/>
        <v>1</v>
      </c>
      <c r="R127" s="94">
        <f t="shared" si="47"/>
        <v>3.0303030303030303</v>
      </c>
      <c r="S127" s="65"/>
      <c r="T127" s="120"/>
      <c r="U127" s="210"/>
      <c r="V127" s="210"/>
      <c r="W127" s="210"/>
    </row>
    <row r="128" spans="1:23" s="162" customFormat="1" ht="18.75" x14ac:dyDescent="0.3">
      <c r="A128" s="153">
        <v>114</v>
      </c>
      <c r="B128" s="154" t="s">
        <v>107</v>
      </c>
      <c r="C128" s="155">
        <f>SUM(C129:C131)</f>
        <v>325.74900000000002</v>
      </c>
      <c r="D128" s="161">
        <f t="shared" ref="D128:U128" si="62">SUM(D129:D131)</f>
        <v>23</v>
      </c>
      <c r="E128" s="161">
        <f t="shared" si="62"/>
        <v>36</v>
      </c>
      <c r="F128" s="195">
        <f t="shared" si="44"/>
        <v>0.11051453726642291</v>
      </c>
      <c r="G128" s="161">
        <f t="shared" si="62"/>
        <v>0</v>
      </c>
      <c r="H128" s="195">
        <f t="shared" si="42"/>
        <v>0</v>
      </c>
      <c r="I128" s="161">
        <f t="shared" si="62"/>
        <v>0</v>
      </c>
      <c r="J128" s="161">
        <f t="shared" si="62"/>
        <v>0</v>
      </c>
      <c r="K128" s="161">
        <f t="shared" si="62"/>
        <v>0</v>
      </c>
      <c r="L128" s="161">
        <f t="shared" si="62"/>
        <v>0</v>
      </c>
      <c r="M128" s="161">
        <f t="shared" si="62"/>
        <v>0</v>
      </c>
      <c r="N128" s="161">
        <f t="shared" si="62"/>
        <v>0</v>
      </c>
      <c r="O128" s="161">
        <f t="shared" si="62"/>
        <v>0</v>
      </c>
      <c r="P128" s="195">
        <v>0</v>
      </c>
      <c r="Q128" s="215">
        <f t="shared" si="62"/>
        <v>1</v>
      </c>
      <c r="R128" s="195">
        <f t="shared" si="47"/>
        <v>2.7777777777777777</v>
      </c>
      <c r="S128" s="161">
        <f t="shared" si="62"/>
        <v>1</v>
      </c>
      <c r="T128" s="219">
        <f t="shared" si="48"/>
        <v>2.7777777777777777</v>
      </c>
      <c r="U128" s="161">
        <f t="shared" si="62"/>
        <v>0</v>
      </c>
      <c r="V128" s="161">
        <f t="shared" ref="V128" si="63">SUM(V129:V131)</f>
        <v>0</v>
      </c>
      <c r="W128" s="161">
        <v>1</v>
      </c>
    </row>
    <row r="129" spans="1:23" s="48" customFormat="1" ht="18.75" x14ac:dyDescent="0.3">
      <c r="A129" s="71">
        <v>115</v>
      </c>
      <c r="B129" s="57" t="s">
        <v>108</v>
      </c>
      <c r="C129" s="50">
        <v>238.92</v>
      </c>
      <c r="D129" s="201">
        <v>23</v>
      </c>
      <c r="E129" s="58">
        <v>36</v>
      </c>
      <c r="F129" s="72">
        <f t="shared" si="44"/>
        <v>0.15067805123053743</v>
      </c>
      <c r="G129" s="60">
        <v>0</v>
      </c>
      <c r="H129" s="72"/>
      <c r="I129" s="209"/>
      <c r="J129" s="209"/>
      <c r="K129" s="209"/>
      <c r="L129" s="209"/>
      <c r="M129" s="209"/>
      <c r="N129" s="209"/>
      <c r="O129" s="209"/>
      <c r="P129" s="72"/>
      <c r="Q129" s="223">
        <f t="shared" si="46"/>
        <v>1</v>
      </c>
      <c r="R129" s="72">
        <f t="shared" si="47"/>
        <v>2.7777777777777777</v>
      </c>
      <c r="S129" s="60">
        <v>1</v>
      </c>
      <c r="T129" s="119">
        <f t="shared" si="48"/>
        <v>2.7777777777777777</v>
      </c>
      <c r="U129" s="209">
        <f>ROUNDDOWN(Q129*15/100,0)</f>
        <v>0</v>
      </c>
      <c r="V129" s="209">
        <f>S129-U129-W129</f>
        <v>0</v>
      </c>
      <c r="W129" s="209">
        <f>ROUNDUP(S129*80/100,0)</f>
        <v>1</v>
      </c>
    </row>
    <row r="130" spans="1:23" s="46" customFormat="1" ht="18.75" x14ac:dyDescent="0.3">
      <c r="A130" s="92">
        <v>116</v>
      </c>
      <c r="B130" s="86" t="s">
        <v>193</v>
      </c>
      <c r="C130" s="87">
        <v>51.52</v>
      </c>
      <c r="D130" s="202">
        <v>0</v>
      </c>
      <c r="E130" s="102">
        <v>0</v>
      </c>
      <c r="F130" s="94">
        <f t="shared" si="44"/>
        <v>0</v>
      </c>
      <c r="G130" s="65"/>
      <c r="H130" s="94"/>
      <c r="I130" s="210"/>
      <c r="J130" s="210"/>
      <c r="K130" s="210"/>
      <c r="L130" s="210"/>
      <c r="M130" s="210"/>
      <c r="N130" s="210"/>
      <c r="O130" s="210"/>
      <c r="P130" s="94"/>
      <c r="Q130" s="229"/>
      <c r="R130" s="94"/>
      <c r="S130" s="65"/>
      <c r="T130" s="120"/>
      <c r="U130" s="210"/>
      <c r="V130" s="210"/>
      <c r="W130" s="210"/>
    </row>
    <row r="131" spans="1:23" s="100" customFormat="1" ht="18.75" x14ac:dyDescent="0.3">
      <c r="A131" s="92">
        <v>117</v>
      </c>
      <c r="B131" s="86" t="s">
        <v>109</v>
      </c>
      <c r="C131" s="87">
        <v>35.308999999999997</v>
      </c>
      <c r="D131" s="202">
        <v>0</v>
      </c>
      <c r="E131" s="102">
        <v>0</v>
      </c>
      <c r="F131" s="94">
        <f t="shared" si="44"/>
        <v>0</v>
      </c>
      <c r="G131" s="65"/>
      <c r="H131" s="94"/>
      <c r="I131" s="210"/>
      <c r="J131" s="210"/>
      <c r="K131" s="210"/>
      <c r="L131" s="210"/>
      <c r="M131" s="210"/>
      <c r="N131" s="210"/>
      <c r="O131" s="210"/>
      <c r="P131" s="94"/>
      <c r="Q131" s="229"/>
      <c r="R131" s="94"/>
      <c r="S131" s="65"/>
      <c r="T131" s="120"/>
      <c r="U131" s="210"/>
      <c r="V131" s="210"/>
      <c r="W131" s="210"/>
    </row>
    <row r="132" spans="1:23" s="162" customFormat="1" ht="18.75" x14ac:dyDescent="0.3">
      <c r="A132" s="153">
        <v>118</v>
      </c>
      <c r="B132" s="154" t="s">
        <v>110</v>
      </c>
      <c r="C132" s="155">
        <f>SUM(C133:C141)</f>
        <v>260.79700000000003</v>
      </c>
      <c r="D132" s="161">
        <f t="shared" ref="D132:U132" si="64">SUM(D133:D141)</f>
        <v>0</v>
      </c>
      <c r="E132" s="161">
        <f t="shared" si="64"/>
        <v>0</v>
      </c>
      <c r="F132" s="195">
        <f t="shared" si="44"/>
        <v>0</v>
      </c>
      <c r="G132" s="161">
        <f t="shared" si="64"/>
        <v>0</v>
      </c>
      <c r="H132" s="195">
        <v>0</v>
      </c>
      <c r="I132" s="161">
        <f t="shared" si="64"/>
        <v>0</v>
      </c>
      <c r="J132" s="161">
        <f t="shared" si="64"/>
        <v>0</v>
      </c>
      <c r="K132" s="161">
        <f t="shared" si="64"/>
        <v>0</v>
      </c>
      <c r="L132" s="161">
        <f t="shared" si="64"/>
        <v>0</v>
      </c>
      <c r="M132" s="161">
        <f t="shared" si="64"/>
        <v>0</v>
      </c>
      <c r="N132" s="161">
        <f t="shared" si="64"/>
        <v>0</v>
      </c>
      <c r="O132" s="161">
        <f t="shared" si="64"/>
        <v>0</v>
      </c>
      <c r="P132" s="195">
        <v>0</v>
      </c>
      <c r="Q132" s="215">
        <f t="shared" si="64"/>
        <v>0</v>
      </c>
      <c r="R132" s="195">
        <v>0</v>
      </c>
      <c r="S132" s="161">
        <f t="shared" si="64"/>
        <v>0</v>
      </c>
      <c r="T132" s="219">
        <v>0</v>
      </c>
      <c r="U132" s="161">
        <f t="shared" si="64"/>
        <v>0</v>
      </c>
      <c r="V132" s="161">
        <f t="shared" ref="V132" si="65">SUM(V133:V141)</f>
        <v>0</v>
      </c>
      <c r="W132" s="161">
        <v>0</v>
      </c>
    </row>
    <row r="133" spans="1:23" s="48" customFormat="1" ht="18.75" x14ac:dyDescent="0.3">
      <c r="A133" s="71">
        <v>119</v>
      </c>
      <c r="B133" s="57" t="s">
        <v>318</v>
      </c>
      <c r="C133" s="50"/>
      <c r="D133" s="201">
        <v>0</v>
      </c>
      <c r="E133" s="58">
        <v>0</v>
      </c>
      <c r="F133" s="72"/>
      <c r="G133" s="60"/>
      <c r="H133" s="72"/>
      <c r="I133" s="209"/>
      <c r="J133" s="209"/>
      <c r="K133" s="209"/>
      <c r="L133" s="209"/>
      <c r="M133" s="209"/>
      <c r="N133" s="209"/>
      <c r="O133" s="209"/>
      <c r="P133" s="72"/>
      <c r="Q133" s="223"/>
      <c r="R133" s="72"/>
      <c r="S133" s="60"/>
      <c r="T133" s="119"/>
      <c r="U133" s="209"/>
      <c r="V133" s="209"/>
      <c r="W133" s="209"/>
    </row>
    <row r="134" spans="1:23" s="48" customFormat="1" ht="18.75" x14ac:dyDescent="0.3">
      <c r="A134" s="71">
        <v>120</v>
      </c>
      <c r="B134" s="57" t="s">
        <v>249</v>
      </c>
      <c r="C134" s="50">
        <v>0</v>
      </c>
      <c r="D134" s="201"/>
      <c r="E134" s="58">
        <v>0</v>
      </c>
      <c r="F134" s="72">
        <v>0</v>
      </c>
      <c r="G134" s="60"/>
      <c r="H134" s="72"/>
      <c r="I134" s="209"/>
      <c r="J134" s="209"/>
      <c r="K134" s="209"/>
      <c r="L134" s="209"/>
      <c r="M134" s="209"/>
      <c r="N134" s="209"/>
      <c r="O134" s="209"/>
      <c r="P134" s="72"/>
      <c r="Q134" s="223"/>
      <c r="R134" s="72"/>
      <c r="S134" s="60"/>
      <c r="T134" s="119"/>
      <c r="U134" s="209"/>
      <c r="V134" s="209"/>
      <c r="W134" s="209"/>
    </row>
    <row r="135" spans="1:23" s="48" customFormat="1" ht="18.75" x14ac:dyDescent="0.3">
      <c r="A135" s="71">
        <v>121</v>
      </c>
      <c r="B135" s="57" t="s">
        <v>250</v>
      </c>
      <c r="C135" s="50">
        <v>0</v>
      </c>
      <c r="D135" s="201"/>
      <c r="E135" s="58">
        <v>0</v>
      </c>
      <c r="F135" s="72">
        <v>0</v>
      </c>
      <c r="G135" s="60"/>
      <c r="H135" s="72"/>
      <c r="I135" s="209"/>
      <c r="J135" s="209"/>
      <c r="K135" s="209"/>
      <c r="L135" s="209"/>
      <c r="M135" s="209"/>
      <c r="N135" s="209"/>
      <c r="O135" s="209"/>
      <c r="P135" s="72"/>
      <c r="Q135" s="223"/>
      <c r="R135" s="72"/>
      <c r="S135" s="60"/>
      <c r="T135" s="119"/>
      <c r="U135" s="209"/>
      <c r="V135" s="209"/>
      <c r="W135" s="209"/>
    </row>
    <row r="136" spans="1:23" s="48" customFormat="1" ht="18.75" x14ac:dyDescent="0.3">
      <c r="A136" s="71">
        <v>122</v>
      </c>
      <c r="B136" s="57" t="s">
        <v>251</v>
      </c>
      <c r="C136" s="50">
        <v>181.27500000000001</v>
      </c>
      <c r="D136" s="201"/>
      <c r="E136" s="58">
        <v>0</v>
      </c>
      <c r="F136" s="72">
        <f t="shared" si="44"/>
        <v>0</v>
      </c>
      <c r="G136" s="60"/>
      <c r="H136" s="72"/>
      <c r="I136" s="209"/>
      <c r="J136" s="209"/>
      <c r="K136" s="209"/>
      <c r="L136" s="209"/>
      <c r="M136" s="209"/>
      <c r="N136" s="209"/>
      <c r="O136" s="209"/>
      <c r="P136" s="72"/>
      <c r="Q136" s="223"/>
      <c r="R136" s="72"/>
      <c r="S136" s="60"/>
      <c r="T136" s="119"/>
      <c r="U136" s="209"/>
      <c r="V136" s="209"/>
      <c r="W136" s="209"/>
    </row>
    <row r="137" spans="1:23" s="46" customFormat="1" ht="18.75" x14ac:dyDescent="0.3">
      <c r="A137" s="92">
        <v>123</v>
      </c>
      <c r="B137" s="86" t="s">
        <v>112</v>
      </c>
      <c r="C137" s="87">
        <v>3.944</v>
      </c>
      <c r="D137" s="202">
        <v>0</v>
      </c>
      <c r="E137" s="102">
        <v>0</v>
      </c>
      <c r="F137" s="94">
        <f t="shared" si="44"/>
        <v>0</v>
      </c>
      <c r="G137" s="65"/>
      <c r="H137" s="94"/>
      <c r="I137" s="210"/>
      <c r="J137" s="210"/>
      <c r="K137" s="210"/>
      <c r="L137" s="210"/>
      <c r="M137" s="210"/>
      <c r="N137" s="210"/>
      <c r="O137" s="210"/>
      <c r="P137" s="94"/>
      <c r="Q137" s="229"/>
      <c r="R137" s="94"/>
      <c r="S137" s="65"/>
      <c r="T137" s="120"/>
      <c r="U137" s="210"/>
      <c r="V137" s="210"/>
      <c r="W137" s="210"/>
    </row>
    <row r="138" spans="1:23" s="46" customFormat="1" ht="18.75" x14ac:dyDescent="0.3">
      <c r="A138" s="92">
        <v>124</v>
      </c>
      <c r="B138" s="86" t="s">
        <v>113</v>
      </c>
      <c r="C138" s="87">
        <v>1.21</v>
      </c>
      <c r="D138" s="202">
        <v>0</v>
      </c>
      <c r="E138" s="102">
        <v>0</v>
      </c>
      <c r="F138" s="94">
        <f t="shared" si="44"/>
        <v>0</v>
      </c>
      <c r="G138" s="65"/>
      <c r="H138" s="94"/>
      <c r="I138" s="210"/>
      <c r="J138" s="210"/>
      <c r="K138" s="210"/>
      <c r="L138" s="210"/>
      <c r="M138" s="210"/>
      <c r="N138" s="210"/>
      <c r="O138" s="210"/>
      <c r="P138" s="94"/>
      <c r="Q138" s="229"/>
      <c r="R138" s="94"/>
      <c r="S138" s="65"/>
      <c r="T138" s="120"/>
      <c r="U138" s="210"/>
      <c r="V138" s="210"/>
      <c r="W138" s="210"/>
    </row>
    <row r="139" spans="1:23" s="46" customFormat="1" ht="18.75" x14ac:dyDescent="0.3">
      <c r="A139" s="92">
        <v>125</v>
      </c>
      <c r="B139" s="86" t="s">
        <v>114</v>
      </c>
      <c r="C139" s="87">
        <v>3.9809999999999999</v>
      </c>
      <c r="D139" s="202">
        <v>0</v>
      </c>
      <c r="E139" s="102">
        <v>0</v>
      </c>
      <c r="F139" s="94">
        <f t="shared" si="44"/>
        <v>0</v>
      </c>
      <c r="G139" s="65"/>
      <c r="H139" s="94"/>
      <c r="I139" s="210"/>
      <c r="J139" s="210"/>
      <c r="K139" s="210"/>
      <c r="L139" s="210"/>
      <c r="M139" s="210"/>
      <c r="N139" s="210"/>
      <c r="O139" s="210"/>
      <c r="P139" s="94"/>
      <c r="Q139" s="229"/>
      <c r="R139" s="94"/>
      <c r="S139" s="65"/>
      <c r="T139" s="120"/>
      <c r="U139" s="210"/>
      <c r="V139" s="210"/>
      <c r="W139" s="210"/>
    </row>
    <row r="140" spans="1:23" s="46" customFormat="1" ht="18.75" x14ac:dyDescent="0.3">
      <c r="A140" s="92">
        <v>126</v>
      </c>
      <c r="B140" s="86" t="s">
        <v>289</v>
      </c>
      <c r="C140" s="87">
        <v>38.850999999999999</v>
      </c>
      <c r="D140" s="202">
        <v>0</v>
      </c>
      <c r="E140" s="102">
        <v>0</v>
      </c>
      <c r="F140" s="94">
        <f t="shared" si="44"/>
        <v>0</v>
      </c>
      <c r="G140" s="65"/>
      <c r="H140" s="94"/>
      <c r="I140" s="210"/>
      <c r="J140" s="210"/>
      <c r="K140" s="210"/>
      <c r="L140" s="210"/>
      <c r="M140" s="210"/>
      <c r="N140" s="210"/>
      <c r="O140" s="210"/>
      <c r="P140" s="94"/>
      <c r="Q140" s="229"/>
      <c r="R140" s="94"/>
      <c r="S140" s="65"/>
      <c r="T140" s="120"/>
      <c r="U140" s="210"/>
      <c r="V140" s="210"/>
      <c r="W140" s="210"/>
    </row>
    <row r="141" spans="1:23" s="46" customFormat="1" ht="18.75" x14ac:dyDescent="0.3">
      <c r="A141" s="92">
        <v>127</v>
      </c>
      <c r="B141" s="86" t="s">
        <v>290</v>
      </c>
      <c r="C141" s="87">
        <v>31.536000000000001</v>
      </c>
      <c r="D141" s="202">
        <v>0</v>
      </c>
      <c r="E141" s="102">
        <v>0</v>
      </c>
      <c r="F141" s="94">
        <f t="shared" si="44"/>
        <v>0</v>
      </c>
      <c r="G141" s="65"/>
      <c r="H141" s="94"/>
      <c r="I141" s="210"/>
      <c r="J141" s="210"/>
      <c r="K141" s="210"/>
      <c r="L141" s="210"/>
      <c r="M141" s="210"/>
      <c r="N141" s="210"/>
      <c r="O141" s="210"/>
      <c r="P141" s="94"/>
      <c r="Q141" s="229"/>
      <c r="R141" s="94"/>
      <c r="S141" s="65"/>
      <c r="T141" s="120"/>
      <c r="U141" s="210"/>
      <c r="V141" s="210"/>
      <c r="W141" s="210"/>
    </row>
    <row r="142" spans="1:23" s="162" customFormat="1" ht="18.75" x14ac:dyDescent="0.3">
      <c r="A142" s="153">
        <v>128</v>
      </c>
      <c r="B142" s="154" t="s">
        <v>115</v>
      </c>
      <c r="C142" s="155">
        <f>SUM(C143:C147)</f>
        <v>169.815</v>
      </c>
      <c r="D142" s="161">
        <f t="shared" ref="D142:U142" si="66">SUM(D143:D147)</f>
        <v>0</v>
      </c>
      <c r="E142" s="161">
        <f t="shared" si="66"/>
        <v>0</v>
      </c>
      <c r="F142" s="195">
        <f t="shared" si="44"/>
        <v>0</v>
      </c>
      <c r="G142" s="161">
        <f t="shared" si="66"/>
        <v>0</v>
      </c>
      <c r="H142" s="195">
        <v>0</v>
      </c>
      <c r="I142" s="161">
        <f t="shared" si="66"/>
        <v>0</v>
      </c>
      <c r="J142" s="161">
        <f t="shared" si="66"/>
        <v>0</v>
      </c>
      <c r="K142" s="161">
        <f t="shared" si="66"/>
        <v>0</v>
      </c>
      <c r="L142" s="161">
        <f t="shared" si="66"/>
        <v>0</v>
      </c>
      <c r="M142" s="161">
        <f t="shared" si="66"/>
        <v>0</v>
      </c>
      <c r="N142" s="161">
        <f t="shared" si="66"/>
        <v>0</v>
      </c>
      <c r="O142" s="161">
        <f t="shared" si="66"/>
        <v>0</v>
      </c>
      <c r="P142" s="195">
        <v>0</v>
      </c>
      <c r="Q142" s="215">
        <f t="shared" si="66"/>
        <v>0</v>
      </c>
      <c r="R142" s="195">
        <v>0</v>
      </c>
      <c r="S142" s="161">
        <f t="shared" si="66"/>
        <v>0</v>
      </c>
      <c r="T142" s="219">
        <v>0</v>
      </c>
      <c r="U142" s="161">
        <f t="shared" si="66"/>
        <v>0</v>
      </c>
      <c r="V142" s="161">
        <f t="shared" ref="V142" si="67">SUM(V143:V147)</f>
        <v>0</v>
      </c>
      <c r="W142" s="161">
        <v>0</v>
      </c>
    </row>
    <row r="143" spans="1:23" s="48" customFormat="1" ht="18.75" x14ac:dyDescent="0.3">
      <c r="A143" s="71">
        <v>129</v>
      </c>
      <c r="B143" s="49" t="s">
        <v>327</v>
      </c>
      <c r="C143" s="50"/>
      <c r="D143" s="201">
        <v>0</v>
      </c>
      <c r="E143" s="58">
        <v>0</v>
      </c>
      <c r="F143" s="72"/>
      <c r="G143" s="60"/>
      <c r="H143" s="72"/>
      <c r="I143" s="209"/>
      <c r="J143" s="209"/>
      <c r="K143" s="209"/>
      <c r="L143" s="209"/>
      <c r="M143" s="209"/>
      <c r="N143" s="209"/>
      <c r="O143" s="209"/>
      <c r="P143" s="72"/>
      <c r="Q143" s="223"/>
      <c r="R143" s="72"/>
      <c r="S143" s="60"/>
      <c r="T143" s="119"/>
      <c r="U143" s="209"/>
      <c r="V143" s="209"/>
      <c r="W143" s="209"/>
    </row>
    <row r="144" spans="1:23" s="48" customFormat="1" ht="18.75" x14ac:dyDescent="0.3">
      <c r="A144" s="71">
        <v>130</v>
      </c>
      <c r="B144" s="49" t="s">
        <v>252</v>
      </c>
      <c r="C144" s="50">
        <v>26.443999999999999</v>
      </c>
      <c r="D144" s="201"/>
      <c r="E144" s="58">
        <v>0</v>
      </c>
      <c r="F144" s="72">
        <f t="shared" si="44"/>
        <v>0</v>
      </c>
      <c r="G144" s="60"/>
      <c r="H144" s="72"/>
      <c r="I144" s="209"/>
      <c r="J144" s="209"/>
      <c r="K144" s="209"/>
      <c r="L144" s="209"/>
      <c r="M144" s="209"/>
      <c r="N144" s="209"/>
      <c r="O144" s="209"/>
      <c r="P144" s="72"/>
      <c r="Q144" s="223"/>
      <c r="R144" s="72"/>
      <c r="S144" s="60"/>
      <c r="T144" s="119"/>
      <c r="U144" s="209"/>
      <c r="V144" s="209"/>
      <c r="W144" s="209"/>
    </row>
    <row r="145" spans="1:23" s="48" customFormat="1" ht="18.75" x14ac:dyDescent="0.3">
      <c r="A145" s="71">
        <v>131</v>
      </c>
      <c r="B145" s="49" t="s">
        <v>253</v>
      </c>
      <c r="C145" s="50">
        <v>0.86699999999999999</v>
      </c>
      <c r="D145" s="201"/>
      <c r="E145" s="58">
        <v>0</v>
      </c>
      <c r="F145" s="72">
        <f t="shared" si="44"/>
        <v>0</v>
      </c>
      <c r="G145" s="60"/>
      <c r="H145" s="72"/>
      <c r="I145" s="209"/>
      <c r="J145" s="209"/>
      <c r="K145" s="209"/>
      <c r="L145" s="209"/>
      <c r="M145" s="209"/>
      <c r="N145" s="209"/>
      <c r="O145" s="209"/>
      <c r="P145" s="72"/>
      <c r="Q145" s="223"/>
      <c r="R145" s="72"/>
      <c r="S145" s="60"/>
      <c r="T145" s="119"/>
      <c r="U145" s="209"/>
      <c r="V145" s="209"/>
      <c r="W145" s="209"/>
    </row>
    <row r="146" spans="1:23" s="48" customFormat="1" ht="18.75" x14ac:dyDescent="0.3">
      <c r="A146" s="71">
        <v>132</v>
      </c>
      <c r="B146" s="49" t="s">
        <v>254</v>
      </c>
      <c r="C146" s="50">
        <v>68.501000000000005</v>
      </c>
      <c r="D146" s="201"/>
      <c r="E146" s="58">
        <v>0</v>
      </c>
      <c r="F146" s="72">
        <f t="shared" ref="F146:F209" si="68">E146/C146</f>
        <v>0</v>
      </c>
      <c r="G146" s="60"/>
      <c r="H146" s="72"/>
      <c r="I146" s="209"/>
      <c r="J146" s="209"/>
      <c r="K146" s="209"/>
      <c r="L146" s="209"/>
      <c r="M146" s="209"/>
      <c r="N146" s="209"/>
      <c r="O146" s="209"/>
      <c r="P146" s="72"/>
      <c r="Q146" s="223"/>
      <c r="R146" s="72"/>
      <c r="S146" s="60"/>
      <c r="T146" s="119"/>
      <c r="U146" s="209"/>
      <c r="V146" s="209"/>
      <c r="W146" s="209"/>
    </row>
    <row r="147" spans="1:23" s="46" customFormat="1" ht="18.75" x14ac:dyDescent="0.3">
      <c r="A147" s="92">
        <v>133</v>
      </c>
      <c r="B147" s="93" t="s">
        <v>117</v>
      </c>
      <c r="C147" s="87">
        <v>74.003</v>
      </c>
      <c r="D147" s="202">
        <v>0</v>
      </c>
      <c r="E147" s="102">
        <v>0</v>
      </c>
      <c r="F147" s="94">
        <f t="shared" si="68"/>
        <v>0</v>
      </c>
      <c r="G147" s="65"/>
      <c r="H147" s="94"/>
      <c r="I147" s="210"/>
      <c r="J147" s="210"/>
      <c r="K147" s="210"/>
      <c r="L147" s="210"/>
      <c r="M147" s="210"/>
      <c r="N147" s="210"/>
      <c r="O147" s="210"/>
      <c r="P147" s="94"/>
      <c r="Q147" s="229"/>
      <c r="R147" s="94"/>
      <c r="S147" s="65"/>
      <c r="T147" s="120"/>
      <c r="U147" s="210"/>
      <c r="V147" s="210"/>
      <c r="W147" s="210"/>
    </row>
    <row r="148" spans="1:23" s="162" customFormat="1" ht="18.75" x14ac:dyDescent="0.3">
      <c r="A148" s="153">
        <v>134</v>
      </c>
      <c r="B148" s="154" t="s">
        <v>118</v>
      </c>
      <c r="C148" s="155">
        <f>SUM(C149:C153)</f>
        <v>310.35099999999994</v>
      </c>
      <c r="D148" s="161">
        <f t="shared" ref="D148:U148" si="69">SUM(D149:D153)</f>
        <v>0</v>
      </c>
      <c r="E148" s="161">
        <f t="shared" si="69"/>
        <v>0</v>
      </c>
      <c r="F148" s="195">
        <f t="shared" si="68"/>
        <v>0</v>
      </c>
      <c r="G148" s="161">
        <f t="shared" si="69"/>
        <v>0</v>
      </c>
      <c r="H148" s="195">
        <v>0</v>
      </c>
      <c r="I148" s="161">
        <f t="shared" si="69"/>
        <v>0</v>
      </c>
      <c r="J148" s="161">
        <f t="shared" si="69"/>
        <v>0</v>
      </c>
      <c r="K148" s="161">
        <f t="shared" si="69"/>
        <v>0</v>
      </c>
      <c r="L148" s="161">
        <f t="shared" si="69"/>
        <v>0</v>
      </c>
      <c r="M148" s="161">
        <f t="shared" si="69"/>
        <v>0</v>
      </c>
      <c r="N148" s="161">
        <f t="shared" si="69"/>
        <v>0</v>
      </c>
      <c r="O148" s="161">
        <f t="shared" si="69"/>
        <v>0</v>
      </c>
      <c r="P148" s="195">
        <v>0</v>
      </c>
      <c r="Q148" s="215">
        <f t="shared" si="69"/>
        <v>0</v>
      </c>
      <c r="R148" s="195">
        <v>0</v>
      </c>
      <c r="S148" s="161">
        <f t="shared" si="69"/>
        <v>0</v>
      </c>
      <c r="T148" s="219">
        <v>0</v>
      </c>
      <c r="U148" s="161">
        <f t="shared" si="69"/>
        <v>0</v>
      </c>
      <c r="V148" s="161">
        <f t="shared" ref="V148" si="70">SUM(V149:V153)</f>
        <v>0</v>
      </c>
      <c r="W148" s="161">
        <v>0</v>
      </c>
    </row>
    <row r="149" spans="1:23" s="42" customFormat="1" ht="18.75" x14ac:dyDescent="0.3">
      <c r="A149" s="35">
        <v>135</v>
      </c>
      <c r="B149" s="36" t="s">
        <v>300</v>
      </c>
      <c r="C149" s="37">
        <v>112.574</v>
      </c>
      <c r="D149" s="204">
        <v>0</v>
      </c>
      <c r="E149" s="208">
        <v>0</v>
      </c>
      <c r="F149" s="67">
        <f t="shared" si="68"/>
        <v>0</v>
      </c>
      <c r="G149" s="211"/>
      <c r="H149" s="67"/>
      <c r="I149" s="211"/>
      <c r="J149" s="211"/>
      <c r="K149" s="211"/>
      <c r="L149" s="211"/>
      <c r="M149" s="211"/>
      <c r="N149" s="211"/>
      <c r="O149" s="211"/>
      <c r="P149" s="67"/>
      <c r="Q149" s="228"/>
      <c r="R149" s="67"/>
      <c r="S149" s="211"/>
      <c r="T149" s="121"/>
      <c r="U149" s="211"/>
      <c r="V149" s="211"/>
      <c r="W149" s="209"/>
    </row>
    <row r="150" spans="1:23" s="48" customFormat="1" ht="18.75" x14ac:dyDescent="0.3">
      <c r="A150" s="71">
        <v>136</v>
      </c>
      <c r="B150" s="49" t="s">
        <v>120</v>
      </c>
      <c r="C150" s="50">
        <v>145.70099999999999</v>
      </c>
      <c r="D150" s="201">
        <v>0</v>
      </c>
      <c r="E150" s="58">
        <v>0</v>
      </c>
      <c r="F150" s="72">
        <f t="shared" si="68"/>
        <v>0</v>
      </c>
      <c r="G150" s="60"/>
      <c r="H150" s="72"/>
      <c r="I150" s="209"/>
      <c r="J150" s="209"/>
      <c r="K150" s="209"/>
      <c r="L150" s="209"/>
      <c r="M150" s="209"/>
      <c r="N150" s="209"/>
      <c r="O150" s="209"/>
      <c r="P150" s="72"/>
      <c r="Q150" s="223"/>
      <c r="R150" s="72"/>
      <c r="S150" s="60"/>
      <c r="T150" s="119"/>
      <c r="U150" s="209"/>
      <c r="V150" s="209"/>
      <c r="W150" s="209"/>
    </row>
    <row r="151" spans="1:23" s="46" customFormat="1" ht="18.75" x14ac:dyDescent="0.3">
      <c r="A151" s="92">
        <v>137</v>
      </c>
      <c r="B151" s="86" t="s">
        <v>291</v>
      </c>
      <c r="C151" s="87">
        <v>6.5309999999999997</v>
      </c>
      <c r="D151" s="202">
        <v>0</v>
      </c>
      <c r="E151" s="102">
        <v>0</v>
      </c>
      <c r="F151" s="94">
        <f t="shared" si="68"/>
        <v>0</v>
      </c>
      <c r="G151" s="65"/>
      <c r="H151" s="94"/>
      <c r="I151" s="210"/>
      <c r="J151" s="210"/>
      <c r="K151" s="210"/>
      <c r="L151" s="210"/>
      <c r="M151" s="210"/>
      <c r="N151" s="210"/>
      <c r="O151" s="210"/>
      <c r="P151" s="94"/>
      <c r="Q151" s="229"/>
      <c r="R151" s="94"/>
      <c r="S151" s="65"/>
      <c r="T151" s="120"/>
      <c r="U151" s="210"/>
      <c r="V151" s="210"/>
      <c r="W151" s="210"/>
    </row>
    <row r="152" spans="1:23" s="46" customFormat="1" ht="18.75" x14ac:dyDescent="0.3">
      <c r="A152" s="92">
        <v>138</v>
      </c>
      <c r="B152" s="86" t="s">
        <v>121</v>
      </c>
      <c r="C152" s="87">
        <v>14.055999999999999</v>
      </c>
      <c r="D152" s="202">
        <v>0</v>
      </c>
      <c r="E152" s="102">
        <v>0</v>
      </c>
      <c r="F152" s="94">
        <f t="shared" si="68"/>
        <v>0</v>
      </c>
      <c r="G152" s="65"/>
      <c r="H152" s="94"/>
      <c r="I152" s="210"/>
      <c r="J152" s="210"/>
      <c r="K152" s="210"/>
      <c r="L152" s="210"/>
      <c r="M152" s="210"/>
      <c r="N152" s="210"/>
      <c r="O152" s="210"/>
      <c r="P152" s="94"/>
      <c r="Q152" s="229"/>
      <c r="R152" s="94"/>
      <c r="S152" s="65"/>
      <c r="T152" s="120"/>
      <c r="U152" s="210"/>
      <c r="V152" s="210"/>
      <c r="W152" s="210"/>
    </row>
    <row r="153" spans="1:23" s="46" customFormat="1" ht="18.75" x14ac:dyDescent="0.3">
      <c r="A153" s="92">
        <v>139</v>
      </c>
      <c r="B153" s="86" t="s">
        <v>122</v>
      </c>
      <c r="C153" s="87">
        <v>31.489000000000001</v>
      </c>
      <c r="D153" s="202">
        <v>0</v>
      </c>
      <c r="E153" s="102">
        <v>0</v>
      </c>
      <c r="F153" s="94">
        <f t="shared" si="68"/>
        <v>0</v>
      </c>
      <c r="G153" s="65"/>
      <c r="H153" s="94"/>
      <c r="I153" s="210"/>
      <c r="J153" s="210"/>
      <c r="K153" s="210"/>
      <c r="L153" s="210"/>
      <c r="M153" s="210"/>
      <c r="N153" s="210"/>
      <c r="O153" s="210"/>
      <c r="P153" s="94"/>
      <c r="Q153" s="229"/>
      <c r="R153" s="94"/>
      <c r="S153" s="65"/>
      <c r="T153" s="120"/>
      <c r="U153" s="210"/>
      <c r="V153" s="210"/>
      <c r="W153" s="210"/>
    </row>
    <row r="154" spans="1:23" s="162" customFormat="1" ht="18.75" x14ac:dyDescent="0.3">
      <c r="A154" s="153">
        <v>140</v>
      </c>
      <c r="B154" s="154" t="s">
        <v>124</v>
      </c>
      <c r="C154" s="155">
        <f>SUM(C155:C157)</f>
        <v>254.27600000000001</v>
      </c>
      <c r="D154" s="161">
        <f t="shared" ref="D154:U154" si="71">SUM(D155:D157)</f>
        <v>0</v>
      </c>
      <c r="E154" s="161">
        <f t="shared" si="71"/>
        <v>0</v>
      </c>
      <c r="F154" s="195">
        <f t="shared" si="68"/>
        <v>0</v>
      </c>
      <c r="G154" s="161">
        <f t="shared" si="71"/>
        <v>0</v>
      </c>
      <c r="H154" s="195">
        <v>0</v>
      </c>
      <c r="I154" s="161">
        <f t="shared" si="71"/>
        <v>0</v>
      </c>
      <c r="J154" s="161">
        <f t="shared" si="71"/>
        <v>0</v>
      </c>
      <c r="K154" s="161">
        <f t="shared" si="71"/>
        <v>0</v>
      </c>
      <c r="L154" s="161">
        <f t="shared" si="71"/>
        <v>0</v>
      </c>
      <c r="M154" s="161">
        <f t="shared" si="71"/>
        <v>0</v>
      </c>
      <c r="N154" s="161">
        <f t="shared" si="71"/>
        <v>0</v>
      </c>
      <c r="O154" s="161">
        <f t="shared" si="71"/>
        <v>0</v>
      </c>
      <c r="P154" s="195">
        <v>0</v>
      </c>
      <c r="Q154" s="215">
        <f t="shared" si="71"/>
        <v>0</v>
      </c>
      <c r="R154" s="195">
        <v>0</v>
      </c>
      <c r="S154" s="161">
        <f t="shared" si="71"/>
        <v>0</v>
      </c>
      <c r="T154" s="219">
        <v>0</v>
      </c>
      <c r="U154" s="161">
        <f t="shared" si="71"/>
        <v>0</v>
      </c>
      <c r="V154" s="161">
        <f t="shared" ref="V154" si="72">SUM(V155:V157)</f>
        <v>0</v>
      </c>
      <c r="W154" s="161">
        <v>0</v>
      </c>
    </row>
    <row r="155" spans="1:23" s="48" customFormat="1" ht="18.75" x14ac:dyDescent="0.3">
      <c r="A155" s="71">
        <v>141</v>
      </c>
      <c r="B155" s="49" t="s">
        <v>177</v>
      </c>
      <c r="C155" s="50">
        <v>135.90299999999999</v>
      </c>
      <c r="D155" s="201">
        <v>0</v>
      </c>
      <c r="E155" s="58">
        <v>0</v>
      </c>
      <c r="F155" s="72">
        <f t="shared" si="68"/>
        <v>0</v>
      </c>
      <c r="G155" s="60"/>
      <c r="H155" s="72"/>
      <c r="I155" s="209"/>
      <c r="J155" s="209"/>
      <c r="K155" s="209"/>
      <c r="L155" s="209"/>
      <c r="M155" s="209"/>
      <c r="N155" s="209"/>
      <c r="O155" s="209"/>
      <c r="P155" s="72"/>
      <c r="Q155" s="223"/>
      <c r="R155" s="72"/>
      <c r="S155" s="60"/>
      <c r="T155" s="119"/>
      <c r="U155" s="209"/>
      <c r="V155" s="209"/>
      <c r="W155" s="209"/>
    </row>
    <row r="156" spans="1:23" s="46" customFormat="1" ht="18.75" x14ac:dyDescent="0.3">
      <c r="A156" s="92">
        <v>142</v>
      </c>
      <c r="B156" s="93" t="s">
        <v>125</v>
      </c>
      <c r="C156" s="87">
        <v>43.253</v>
      </c>
      <c r="D156" s="202">
        <v>0</v>
      </c>
      <c r="E156" s="102">
        <v>0</v>
      </c>
      <c r="F156" s="94">
        <f t="shared" si="68"/>
        <v>0</v>
      </c>
      <c r="G156" s="65"/>
      <c r="H156" s="94"/>
      <c r="I156" s="210"/>
      <c r="J156" s="210"/>
      <c r="K156" s="210"/>
      <c r="L156" s="210"/>
      <c r="M156" s="210"/>
      <c r="N156" s="210"/>
      <c r="O156" s="210"/>
      <c r="P156" s="94"/>
      <c r="Q156" s="229"/>
      <c r="R156" s="94"/>
      <c r="S156" s="65"/>
      <c r="T156" s="120"/>
      <c r="U156" s="210"/>
      <c r="V156" s="210"/>
      <c r="W156" s="210"/>
    </row>
    <row r="157" spans="1:23" s="46" customFormat="1" ht="18.75" x14ac:dyDescent="0.3">
      <c r="A157" s="92">
        <v>143</v>
      </c>
      <c r="B157" s="93" t="s">
        <v>126</v>
      </c>
      <c r="C157" s="87">
        <v>75.12</v>
      </c>
      <c r="D157" s="202">
        <v>0</v>
      </c>
      <c r="E157" s="102">
        <v>0</v>
      </c>
      <c r="F157" s="94">
        <f t="shared" si="68"/>
        <v>0</v>
      </c>
      <c r="G157" s="65"/>
      <c r="H157" s="94"/>
      <c r="I157" s="210"/>
      <c r="J157" s="210"/>
      <c r="K157" s="210"/>
      <c r="L157" s="210"/>
      <c r="M157" s="210"/>
      <c r="N157" s="210"/>
      <c r="O157" s="210"/>
      <c r="P157" s="94"/>
      <c r="Q157" s="229"/>
      <c r="R157" s="94"/>
      <c r="S157" s="65"/>
      <c r="T157" s="120"/>
      <c r="U157" s="210"/>
      <c r="V157" s="210"/>
      <c r="W157" s="210"/>
    </row>
    <row r="158" spans="1:23" s="162" customFormat="1" ht="18.75" x14ac:dyDescent="0.3">
      <c r="A158" s="153">
        <v>144</v>
      </c>
      <c r="B158" s="154" t="s">
        <v>127</v>
      </c>
      <c r="C158" s="155">
        <f>SUM(C159:C161)</f>
        <v>243.56200000000001</v>
      </c>
      <c r="D158" s="161">
        <f t="shared" ref="D158:U158" si="73">SUM(D159:D161)</f>
        <v>0</v>
      </c>
      <c r="E158" s="161">
        <f t="shared" si="73"/>
        <v>0</v>
      </c>
      <c r="F158" s="195">
        <f t="shared" si="68"/>
        <v>0</v>
      </c>
      <c r="G158" s="161">
        <f t="shared" si="73"/>
        <v>0</v>
      </c>
      <c r="H158" s="195">
        <v>0</v>
      </c>
      <c r="I158" s="161">
        <f t="shared" si="73"/>
        <v>0</v>
      </c>
      <c r="J158" s="161">
        <f t="shared" si="73"/>
        <v>0</v>
      </c>
      <c r="K158" s="161">
        <f t="shared" si="73"/>
        <v>0</v>
      </c>
      <c r="L158" s="161">
        <f t="shared" si="73"/>
        <v>0</v>
      </c>
      <c r="M158" s="161">
        <f t="shared" si="73"/>
        <v>0</v>
      </c>
      <c r="N158" s="161">
        <f t="shared" si="73"/>
        <v>0</v>
      </c>
      <c r="O158" s="161">
        <f t="shared" si="73"/>
        <v>0</v>
      </c>
      <c r="P158" s="195">
        <v>0</v>
      </c>
      <c r="Q158" s="215">
        <f t="shared" si="73"/>
        <v>0</v>
      </c>
      <c r="R158" s="195">
        <v>0</v>
      </c>
      <c r="S158" s="161">
        <f t="shared" si="73"/>
        <v>0</v>
      </c>
      <c r="T158" s="219">
        <v>0</v>
      </c>
      <c r="U158" s="161">
        <f t="shared" si="73"/>
        <v>0</v>
      </c>
      <c r="V158" s="161">
        <f t="shared" ref="V158" si="74">SUM(V159:V161)</f>
        <v>0</v>
      </c>
      <c r="W158" s="161">
        <v>0</v>
      </c>
    </row>
    <row r="159" spans="1:23" s="48" customFormat="1" ht="18.75" x14ac:dyDescent="0.3">
      <c r="A159" s="71">
        <v>145</v>
      </c>
      <c r="B159" s="49" t="s">
        <v>128</v>
      </c>
      <c r="C159" s="50">
        <v>163.01400000000001</v>
      </c>
      <c r="D159" s="201">
        <v>0</v>
      </c>
      <c r="E159" s="58">
        <v>0</v>
      </c>
      <c r="F159" s="72">
        <f t="shared" si="68"/>
        <v>0</v>
      </c>
      <c r="G159" s="60"/>
      <c r="H159" s="72"/>
      <c r="I159" s="209"/>
      <c r="J159" s="209"/>
      <c r="K159" s="209"/>
      <c r="L159" s="209"/>
      <c r="M159" s="209"/>
      <c r="N159" s="209"/>
      <c r="O159" s="209"/>
      <c r="P159" s="72"/>
      <c r="Q159" s="223"/>
      <c r="R159" s="72"/>
      <c r="S159" s="60"/>
      <c r="T159" s="119"/>
      <c r="U159" s="209"/>
      <c r="V159" s="209"/>
      <c r="W159" s="209"/>
    </row>
    <row r="160" spans="1:23" s="100" customFormat="1" ht="18.75" x14ac:dyDescent="0.3">
      <c r="A160" s="92">
        <v>146</v>
      </c>
      <c r="B160" s="93" t="s">
        <v>129</v>
      </c>
      <c r="C160" s="87">
        <v>51.948</v>
      </c>
      <c r="D160" s="202">
        <v>0</v>
      </c>
      <c r="E160" s="102">
        <v>0</v>
      </c>
      <c r="F160" s="94">
        <f t="shared" si="68"/>
        <v>0</v>
      </c>
      <c r="G160" s="65"/>
      <c r="H160" s="94"/>
      <c r="I160" s="210"/>
      <c r="J160" s="210"/>
      <c r="K160" s="210"/>
      <c r="L160" s="210"/>
      <c r="M160" s="210"/>
      <c r="N160" s="210"/>
      <c r="O160" s="210"/>
      <c r="P160" s="94"/>
      <c r="Q160" s="229"/>
      <c r="R160" s="94"/>
      <c r="S160" s="65"/>
      <c r="T160" s="120"/>
      <c r="U160" s="210"/>
      <c r="V160" s="210"/>
      <c r="W160" s="210"/>
    </row>
    <row r="161" spans="1:23" s="46" customFormat="1" ht="18.75" x14ac:dyDescent="0.3">
      <c r="A161" s="92">
        <v>147</v>
      </c>
      <c r="B161" s="93" t="s">
        <v>292</v>
      </c>
      <c r="C161" s="87">
        <v>28.6</v>
      </c>
      <c r="D161" s="202">
        <v>0</v>
      </c>
      <c r="E161" s="102">
        <v>0</v>
      </c>
      <c r="F161" s="94">
        <f t="shared" si="68"/>
        <v>0</v>
      </c>
      <c r="G161" s="65"/>
      <c r="H161" s="94"/>
      <c r="I161" s="210"/>
      <c r="J161" s="210"/>
      <c r="K161" s="210"/>
      <c r="L161" s="210"/>
      <c r="M161" s="210"/>
      <c r="N161" s="210"/>
      <c r="O161" s="210"/>
      <c r="P161" s="94"/>
      <c r="Q161" s="229"/>
      <c r="R161" s="94"/>
      <c r="S161" s="65"/>
      <c r="T161" s="120"/>
      <c r="U161" s="210"/>
      <c r="V161" s="210"/>
      <c r="W161" s="210"/>
    </row>
    <row r="162" spans="1:23" s="162" customFormat="1" ht="18.75" x14ac:dyDescent="0.3">
      <c r="A162" s="153">
        <v>148</v>
      </c>
      <c r="B162" s="154" t="s">
        <v>131</v>
      </c>
      <c r="C162" s="155">
        <f>SUM(C163:C166)</f>
        <v>288.55200000000002</v>
      </c>
      <c r="D162" s="161">
        <f t="shared" ref="D162:U162" si="75">SUM(D163:D166)</f>
        <v>0</v>
      </c>
      <c r="E162" s="161">
        <f t="shared" si="75"/>
        <v>0</v>
      </c>
      <c r="F162" s="195">
        <f t="shared" si="68"/>
        <v>0</v>
      </c>
      <c r="G162" s="161">
        <f t="shared" si="75"/>
        <v>0</v>
      </c>
      <c r="H162" s="195">
        <v>0</v>
      </c>
      <c r="I162" s="161">
        <f t="shared" si="75"/>
        <v>0</v>
      </c>
      <c r="J162" s="161">
        <f t="shared" si="75"/>
        <v>0</v>
      </c>
      <c r="K162" s="161">
        <f t="shared" si="75"/>
        <v>0</v>
      </c>
      <c r="L162" s="161">
        <f t="shared" si="75"/>
        <v>0</v>
      </c>
      <c r="M162" s="161">
        <f t="shared" si="75"/>
        <v>0</v>
      </c>
      <c r="N162" s="161">
        <f t="shared" si="75"/>
        <v>0</v>
      </c>
      <c r="O162" s="161">
        <f t="shared" si="75"/>
        <v>0</v>
      </c>
      <c r="P162" s="195">
        <v>0</v>
      </c>
      <c r="Q162" s="215">
        <f t="shared" si="75"/>
        <v>0</v>
      </c>
      <c r="R162" s="195">
        <v>0</v>
      </c>
      <c r="S162" s="161">
        <f t="shared" si="75"/>
        <v>0</v>
      </c>
      <c r="T162" s="219">
        <v>0</v>
      </c>
      <c r="U162" s="161">
        <f t="shared" si="75"/>
        <v>0</v>
      </c>
      <c r="V162" s="161">
        <f t="shared" ref="V162" si="76">SUM(V163:V166)</f>
        <v>0</v>
      </c>
      <c r="W162" s="161">
        <v>0</v>
      </c>
    </row>
    <row r="163" spans="1:23" s="48" customFormat="1" ht="18.75" x14ac:dyDescent="0.3">
      <c r="A163" s="71">
        <v>149</v>
      </c>
      <c r="B163" s="49" t="s">
        <v>320</v>
      </c>
      <c r="C163" s="50"/>
      <c r="D163" s="201">
        <v>0</v>
      </c>
      <c r="E163" s="58">
        <v>0</v>
      </c>
      <c r="F163" s="72"/>
      <c r="G163" s="60"/>
      <c r="H163" s="72"/>
      <c r="I163" s="209"/>
      <c r="J163" s="209"/>
      <c r="K163" s="209"/>
      <c r="L163" s="209"/>
      <c r="M163" s="209"/>
      <c r="N163" s="209"/>
      <c r="O163" s="209"/>
      <c r="P163" s="72"/>
      <c r="Q163" s="223"/>
      <c r="R163" s="72"/>
      <c r="S163" s="60"/>
      <c r="T163" s="119"/>
      <c r="U163" s="209"/>
      <c r="V163" s="209"/>
      <c r="W163" s="209"/>
    </row>
    <row r="164" spans="1:23" s="48" customFormat="1" ht="18.75" x14ac:dyDescent="0.3">
      <c r="A164" s="71">
        <v>150</v>
      </c>
      <c r="B164" s="49" t="s">
        <v>256</v>
      </c>
      <c r="C164" s="50">
        <v>3.488</v>
      </c>
      <c r="D164" s="201"/>
      <c r="E164" s="58">
        <v>0</v>
      </c>
      <c r="F164" s="72">
        <f t="shared" si="68"/>
        <v>0</v>
      </c>
      <c r="G164" s="60"/>
      <c r="H164" s="72"/>
      <c r="I164" s="209"/>
      <c r="J164" s="209"/>
      <c r="K164" s="209"/>
      <c r="L164" s="209"/>
      <c r="M164" s="209"/>
      <c r="N164" s="209"/>
      <c r="O164" s="209"/>
      <c r="P164" s="72"/>
      <c r="Q164" s="223"/>
      <c r="R164" s="72"/>
      <c r="S164" s="60"/>
      <c r="T164" s="119"/>
      <c r="U164" s="209"/>
      <c r="V164" s="209"/>
      <c r="W164" s="209"/>
    </row>
    <row r="165" spans="1:23" s="48" customFormat="1" ht="18.75" x14ac:dyDescent="0.3">
      <c r="A165" s="71">
        <v>151</v>
      </c>
      <c r="B165" s="49" t="s">
        <v>257</v>
      </c>
      <c r="C165" s="50">
        <v>198.06399999999999</v>
      </c>
      <c r="D165" s="201"/>
      <c r="E165" s="58">
        <v>0</v>
      </c>
      <c r="F165" s="72">
        <f t="shared" si="68"/>
        <v>0</v>
      </c>
      <c r="G165" s="60"/>
      <c r="H165" s="72"/>
      <c r="I165" s="209"/>
      <c r="J165" s="209"/>
      <c r="K165" s="209"/>
      <c r="L165" s="209"/>
      <c r="M165" s="209"/>
      <c r="N165" s="209"/>
      <c r="O165" s="209"/>
      <c r="P165" s="72"/>
      <c r="Q165" s="223"/>
      <c r="R165" s="72"/>
      <c r="S165" s="60"/>
      <c r="T165" s="119"/>
      <c r="U165" s="209"/>
      <c r="V165" s="209"/>
      <c r="W165" s="209"/>
    </row>
    <row r="166" spans="1:23" s="46" customFormat="1" ht="18.75" x14ac:dyDescent="0.3">
      <c r="A166" s="92">
        <v>152</v>
      </c>
      <c r="B166" s="93" t="s">
        <v>133</v>
      </c>
      <c r="C166" s="87">
        <v>87</v>
      </c>
      <c r="D166" s="202">
        <v>0</v>
      </c>
      <c r="E166" s="102">
        <v>0</v>
      </c>
      <c r="F166" s="94">
        <f t="shared" si="68"/>
        <v>0</v>
      </c>
      <c r="G166" s="65"/>
      <c r="H166" s="94"/>
      <c r="I166" s="210"/>
      <c r="J166" s="210"/>
      <c r="K166" s="210"/>
      <c r="L166" s="210"/>
      <c r="M166" s="210"/>
      <c r="N166" s="210"/>
      <c r="O166" s="210"/>
      <c r="P166" s="94"/>
      <c r="Q166" s="229"/>
      <c r="R166" s="94"/>
      <c r="S166" s="65"/>
      <c r="T166" s="120"/>
      <c r="U166" s="210"/>
      <c r="V166" s="210"/>
      <c r="W166" s="210"/>
    </row>
    <row r="167" spans="1:23" s="162" customFormat="1" ht="18.75" x14ac:dyDescent="0.3">
      <c r="A167" s="153">
        <v>153</v>
      </c>
      <c r="B167" s="154" t="s">
        <v>134</v>
      </c>
      <c r="C167" s="155">
        <f>SUM(C168:C169)</f>
        <v>324.68200000000002</v>
      </c>
      <c r="D167" s="161">
        <f t="shared" ref="D167:U167" si="77">SUM(D168:D169)</f>
        <v>0</v>
      </c>
      <c r="E167" s="161">
        <f t="shared" si="77"/>
        <v>0</v>
      </c>
      <c r="F167" s="195">
        <f t="shared" si="68"/>
        <v>0</v>
      </c>
      <c r="G167" s="161">
        <f t="shared" si="77"/>
        <v>0</v>
      </c>
      <c r="H167" s="195">
        <v>0</v>
      </c>
      <c r="I167" s="161">
        <f t="shared" si="77"/>
        <v>0</v>
      </c>
      <c r="J167" s="161">
        <f t="shared" si="77"/>
        <v>0</v>
      </c>
      <c r="K167" s="161">
        <f t="shared" si="77"/>
        <v>0</v>
      </c>
      <c r="L167" s="161">
        <f t="shared" si="77"/>
        <v>0</v>
      </c>
      <c r="M167" s="161">
        <f t="shared" si="77"/>
        <v>0</v>
      </c>
      <c r="N167" s="161">
        <f t="shared" si="77"/>
        <v>0</v>
      </c>
      <c r="O167" s="161">
        <f t="shared" si="77"/>
        <v>0</v>
      </c>
      <c r="P167" s="195">
        <v>0</v>
      </c>
      <c r="Q167" s="215">
        <f t="shared" si="77"/>
        <v>0</v>
      </c>
      <c r="R167" s="195">
        <v>0</v>
      </c>
      <c r="S167" s="161">
        <f t="shared" si="77"/>
        <v>0</v>
      </c>
      <c r="T167" s="219">
        <v>0</v>
      </c>
      <c r="U167" s="161">
        <f t="shared" si="77"/>
        <v>0</v>
      </c>
      <c r="V167" s="161">
        <f t="shared" ref="V167" si="78">SUM(V168:V169)</f>
        <v>0</v>
      </c>
      <c r="W167" s="161">
        <v>0</v>
      </c>
    </row>
    <row r="168" spans="1:23" s="48" customFormat="1" ht="18.75" x14ac:dyDescent="0.3">
      <c r="A168" s="71">
        <v>154</v>
      </c>
      <c r="B168" s="49" t="s">
        <v>135</v>
      </c>
      <c r="C168" s="50">
        <v>230.815</v>
      </c>
      <c r="D168" s="201">
        <v>0</v>
      </c>
      <c r="E168" s="58">
        <v>0</v>
      </c>
      <c r="F168" s="72">
        <f t="shared" si="68"/>
        <v>0</v>
      </c>
      <c r="G168" s="60"/>
      <c r="H168" s="72"/>
      <c r="I168" s="209"/>
      <c r="J168" s="209"/>
      <c r="K168" s="209"/>
      <c r="L168" s="209"/>
      <c r="M168" s="209"/>
      <c r="N168" s="209"/>
      <c r="O168" s="209"/>
      <c r="P168" s="72"/>
      <c r="Q168" s="223"/>
      <c r="R168" s="72"/>
      <c r="S168" s="60"/>
      <c r="T168" s="119"/>
      <c r="U168" s="209"/>
      <c r="V168" s="209"/>
      <c r="W168" s="209"/>
    </row>
    <row r="169" spans="1:23" s="46" customFormat="1" ht="18.75" x14ac:dyDescent="0.3">
      <c r="A169" s="92">
        <v>155</v>
      </c>
      <c r="B169" s="93" t="s">
        <v>136</v>
      </c>
      <c r="C169" s="87">
        <v>93.867000000000004</v>
      </c>
      <c r="D169" s="202">
        <v>0</v>
      </c>
      <c r="E169" s="102">
        <v>0</v>
      </c>
      <c r="F169" s="94">
        <f t="shared" si="68"/>
        <v>0</v>
      </c>
      <c r="G169" s="65"/>
      <c r="H169" s="94"/>
      <c r="I169" s="210"/>
      <c r="J169" s="210"/>
      <c r="K169" s="210"/>
      <c r="L169" s="210"/>
      <c r="M169" s="210"/>
      <c r="N169" s="210"/>
      <c r="O169" s="210"/>
      <c r="P169" s="94"/>
      <c r="Q169" s="229"/>
      <c r="R169" s="94"/>
      <c r="S169" s="65"/>
      <c r="T169" s="120"/>
      <c r="U169" s="210"/>
      <c r="V169" s="210"/>
      <c r="W169" s="210"/>
    </row>
    <row r="170" spans="1:23" s="162" customFormat="1" ht="18.75" x14ac:dyDescent="0.3">
      <c r="A170" s="153">
        <v>156</v>
      </c>
      <c r="B170" s="154" t="s">
        <v>137</v>
      </c>
      <c r="C170" s="155">
        <f>SUM(C171:C183)</f>
        <v>341.34700000000009</v>
      </c>
      <c r="D170" s="161">
        <f t="shared" ref="D170:U170" si="79">SUM(D171:D183)</f>
        <v>5</v>
      </c>
      <c r="E170" s="161">
        <f t="shared" si="79"/>
        <v>1</v>
      </c>
      <c r="F170" s="195">
        <f t="shared" si="68"/>
        <v>2.9295702027555531E-3</v>
      </c>
      <c r="G170" s="161">
        <f t="shared" si="79"/>
        <v>0</v>
      </c>
      <c r="H170" s="195">
        <f t="shared" ref="H170:H206" si="80">G170/D170*100</f>
        <v>0</v>
      </c>
      <c r="I170" s="161">
        <f t="shared" si="79"/>
        <v>0</v>
      </c>
      <c r="J170" s="161">
        <f t="shared" si="79"/>
        <v>0</v>
      </c>
      <c r="K170" s="161">
        <f t="shared" si="79"/>
        <v>0</v>
      </c>
      <c r="L170" s="161">
        <f t="shared" si="79"/>
        <v>0</v>
      </c>
      <c r="M170" s="161">
        <f t="shared" si="79"/>
        <v>0</v>
      </c>
      <c r="N170" s="161">
        <f t="shared" si="79"/>
        <v>0</v>
      </c>
      <c r="O170" s="161">
        <f t="shared" si="79"/>
        <v>0</v>
      </c>
      <c r="P170" s="195">
        <v>0</v>
      </c>
      <c r="Q170" s="215">
        <f t="shared" si="79"/>
        <v>0</v>
      </c>
      <c r="R170" s="195">
        <f t="shared" ref="R170:R205" si="81">Q170/E170*100</f>
        <v>0</v>
      </c>
      <c r="S170" s="161">
        <f t="shared" si="79"/>
        <v>0</v>
      </c>
      <c r="T170" s="219">
        <f t="shared" ref="T170:T205" si="82">S170/E170*100</f>
        <v>0</v>
      </c>
      <c r="U170" s="161">
        <f t="shared" si="79"/>
        <v>0</v>
      </c>
      <c r="V170" s="161">
        <f t="shared" ref="V170" si="83">SUM(V171:V183)</f>
        <v>0</v>
      </c>
      <c r="W170" s="161">
        <v>0</v>
      </c>
    </row>
    <row r="171" spans="1:23" s="42" customFormat="1" ht="18.75" x14ac:dyDescent="0.3">
      <c r="A171" s="35">
        <v>157</v>
      </c>
      <c r="B171" s="45" t="s">
        <v>138</v>
      </c>
      <c r="C171" s="37">
        <v>35.659999999999997</v>
      </c>
      <c r="D171" s="204">
        <v>5</v>
      </c>
      <c r="E171" s="208">
        <v>0</v>
      </c>
      <c r="F171" s="67">
        <f t="shared" si="68"/>
        <v>0</v>
      </c>
      <c r="G171" s="211"/>
      <c r="H171" s="67"/>
      <c r="I171" s="211"/>
      <c r="J171" s="211"/>
      <c r="K171" s="211"/>
      <c r="L171" s="211"/>
      <c r="M171" s="211"/>
      <c r="N171" s="211"/>
      <c r="O171" s="211"/>
      <c r="P171" s="67"/>
      <c r="Q171" s="228"/>
      <c r="R171" s="67"/>
      <c r="S171" s="211"/>
      <c r="T171" s="121"/>
      <c r="U171" s="211"/>
      <c r="V171" s="211"/>
      <c r="W171" s="209"/>
    </row>
    <row r="172" spans="1:23" s="48" customFormat="1" ht="18.75" x14ac:dyDescent="0.3">
      <c r="A172" s="71">
        <v>158</v>
      </c>
      <c r="B172" s="57" t="s">
        <v>321</v>
      </c>
      <c r="C172" s="50"/>
      <c r="D172" s="201">
        <v>0</v>
      </c>
      <c r="E172" s="58">
        <v>0</v>
      </c>
      <c r="F172" s="72"/>
      <c r="G172" s="60"/>
      <c r="H172" s="72"/>
      <c r="I172" s="209"/>
      <c r="J172" s="209"/>
      <c r="K172" s="209"/>
      <c r="L172" s="209"/>
      <c r="M172" s="209"/>
      <c r="N172" s="209"/>
      <c r="O172" s="209"/>
      <c r="P172" s="72"/>
      <c r="Q172" s="223"/>
      <c r="R172" s="72"/>
      <c r="S172" s="60"/>
      <c r="T172" s="119"/>
      <c r="U172" s="209"/>
      <c r="V172" s="209"/>
      <c r="W172" s="209"/>
    </row>
    <row r="173" spans="1:23" s="48" customFormat="1" ht="18.75" x14ac:dyDescent="0.3">
      <c r="A173" s="71">
        <v>159</v>
      </c>
      <c r="B173" s="57" t="s">
        <v>258</v>
      </c>
      <c r="C173" s="50">
        <v>41.747</v>
      </c>
      <c r="D173" s="201"/>
      <c r="E173" s="58">
        <v>0</v>
      </c>
      <c r="F173" s="72">
        <f t="shared" si="68"/>
        <v>0</v>
      </c>
      <c r="G173" s="60"/>
      <c r="H173" s="72"/>
      <c r="I173" s="209"/>
      <c r="J173" s="209"/>
      <c r="K173" s="209"/>
      <c r="L173" s="209"/>
      <c r="M173" s="209"/>
      <c r="N173" s="209"/>
      <c r="O173" s="209"/>
      <c r="P173" s="72"/>
      <c r="Q173" s="223"/>
      <c r="R173" s="72"/>
      <c r="S173" s="60"/>
      <c r="T173" s="119"/>
      <c r="U173" s="209"/>
      <c r="V173" s="209"/>
      <c r="W173" s="209"/>
    </row>
    <row r="174" spans="1:23" s="48" customFormat="1" ht="18.75" x14ac:dyDescent="0.3">
      <c r="A174" s="71">
        <v>160</v>
      </c>
      <c r="B174" s="57" t="s">
        <v>259</v>
      </c>
      <c r="C174" s="50">
        <v>18.596</v>
      </c>
      <c r="D174" s="201"/>
      <c r="E174" s="58">
        <v>0</v>
      </c>
      <c r="F174" s="72">
        <f t="shared" si="68"/>
        <v>0</v>
      </c>
      <c r="G174" s="60"/>
      <c r="H174" s="72"/>
      <c r="I174" s="209"/>
      <c r="J174" s="209"/>
      <c r="K174" s="209"/>
      <c r="L174" s="209"/>
      <c r="M174" s="209"/>
      <c r="N174" s="209"/>
      <c r="O174" s="209"/>
      <c r="P174" s="72"/>
      <c r="Q174" s="223"/>
      <c r="R174" s="72"/>
      <c r="S174" s="60"/>
      <c r="T174" s="119"/>
      <c r="U174" s="209"/>
      <c r="V174" s="209"/>
      <c r="W174" s="209"/>
    </row>
    <row r="175" spans="1:23" s="48" customFormat="1" ht="18.75" x14ac:dyDescent="0.3">
      <c r="A175" s="71">
        <v>161</v>
      </c>
      <c r="B175" s="57" t="s">
        <v>260</v>
      </c>
      <c r="C175" s="50">
        <v>101.81100000000001</v>
      </c>
      <c r="D175" s="201"/>
      <c r="E175" s="58">
        <v>0</v>
      </c>
      <c r="F175" s="72">
        <f t="shared" si="68"/>
        <v>0</v>
      </c>
      <c r="G175" s="60"/>
      <c r="H175" s="72"/>
      <c r="I175" s="209"/>
      <c r="J175" s="209"/>
      <c r="K175" s="209"/>
      <c r="L175" s="209"/>
      <c r="M175" s="209"/>
      <c r="N175" s="209"/>
      <c r="O175" s="209"/>
      <c r="P175" s="72"/>
      <c r="Q175" s="223"/>
      <c r="R175" s="72"/>
      <c r="S175" s="60"/>
      <c r="T175" s="119"/>
      <c r="U175" s="209"/>
      <c r="V175" s="209"/>
      <c r="W175" s="209"/>
    </row>
    <row r="176" spans="1:23" s="48" customFormat="1" ht="18.75" x14ac:dyDescent="0.3">
      <c r="A176" s="71">
        <v>162</v>
      </c>
      <c r="B176" s="57" t="s">
        <v>261</v>
      </c>
      <c r="C176" s="50">
        <v>7.2670000000000003</v>
      </c>
      <c r="D176" s="201"/>
      <c r="E176" s="58">
        <v>0</v>
      </c>
      <c r="F176" s="72">
        <f t="shared" si="68"/>
        <v>0</v>
      </c>
      <c r="G176" s="60"/>
      <c r="H176" s="72"/>
      <c r="I176" s="209"/>
      <c r="J176" s="209"/>
      <c r="K176" s="209"/>
      <c r="L176" s="209"/>
      <c r="M176" s="209"/>
      <c r="N176" s="209"/>
      <c r="O176" s="209"/>
      <c r="P176" s="72"/>
      <c r="Q176" s="223"/>
      <c r="R176" s="72"/>
      <c r="S176" s="60"/>
      <c r="T176" s="119"/>
      <c r="U176" s="209"/>
      <c r="V176" s="209"/>
      <c r="W176" s="209"/>
    </row>
    <row r="177" spans="1:23" s="46" customFormat="1" ht="18.75" x14ac:dyDescent="0.3">
      <c r="A177" s="92">
        <v>163</v>
      </c>
      <c r="B177" s="86" t="s">
        <v>196</v>
      </c>
      <c r="C177" s="87">
        <v>3.03</v>
      </c>
      <c r="D177" s="202">
        <v>0</v>
      </c>
      <c r="E177" s="102">
        <v>0</v>
      </c>
      <c r="F177" s="94">
        <f t="shared" si="68"/>
        <v>0</v>
      </c>
      <c r="G177" s="65"/>
      <c r="H177" s="94"/>
      <c r="I177" s="210"/>
      <c r="J177" s="210"/>
      <c r="K177" s="210"/>
      <c r="L177" s="210"/>
      <c r="M177" s="210"/>
      <c r="N177" s="210"/>
      <c r="O177" s="210"/>
      <c r="P177" s="94"/>
      <c r="Q177" s="229"/>
      <c r="R177" s="94"/>
      <c r="S177" s="65"/>
      <c r="T177" s="120"/>
      <c r="U177" s="210"/>
      <c r="V177" s="210"/>
      <c r="W177" s="210"/>
    </row>
    <row r="178" spans="1:23" s="46" customFormat="1" ht="18.75" x14ac:dyDescent="0.3">
      <c r="A178" s="92">
        <v>164</v>
      </c>
      <c r="B178" s="86" t="s">
        <v>141</v>
      </c>
      <c r="C178" s="87">
        <v>27.84</v>
      </c>
      <c r="D178" s="202">
        <v>0</v>
      </c>
      <c r="E178" s="102">
        <v>0</v>
      </c>
      <c r="F178" s="94">
        <f t="shared" si="68"/>
        <v>0</v>
      </c>
      <c r="G178" s="65"/>
      <c r="H178" s="94"/>
      <c r="I178" s="210"/>
      <c r="J178" s="210"/>
      <c r="K178" s="210"/>
      <c r="L178" s="210"/>
      <c r="M178" s="210"/>
      <c r="N178" s="210"/>
      <c r="O178" s="210"/>
      <c r="P178" s="94"/>
      <c r="Q178" s="229"/>
      <c r="R178" s="94"/>
      <c r="S178" s="65"/>
      <c r="T178" s="120"/>
      <c r="U178" s="210"/>
      <c r="V178" s="210"/>
      <c r="W178" s="210"/>
    </row>
    <row r="179" spans="1:23" s="46" customFormat="1" ht="18.75" x14ac:dyDescent="0.3">
      <c r="A179" s="92">
        <v>165</v>
      </c>
      <c r="B179" s="86" t="s">
        <v>142</v>
      </c>
      <c r="C179" s="87">
        <v>17.72</v>
      </c>
      <c r="D179" s="202">
        <v>0</v>
      </c>
      <c r="E179" s="102">
        <v>0</v>
      </c>
      <c r="F179" s="94">
        <f t="shared" si="68"/>
        <v>0</v>
      </c>
      <c r="G179" s="65"/>
      <c r="H179" s="94"/>
      <c r="I179" s="210"/>
      <c r="J179" s="210"/>
      <c r="K179" s="210"/>
      <c r="L179" s="210"/>
      <c r="M179" s="210"/>
      <c r="N179" s="210"/>
      <c r="O179" s="210"/>
      <c r="P179" s="94"/>
      <c r="Q179" s="229"/>
      <c r="R179" s="94"/>
      <c r="S179" s="65"/>
      <c r="T179" s="120"/>
      <c r="U179" s="210"/>
      <c r="V179" s="210"/>
      <c r="W179" s="210"/>
    </row>
    <row r="180" spans="1:23" s="46" customFormat="1" ht="18.75" x14ac:dyDescent="0.3">
      <c r="A180" s="92">
        <v>166</v>
      </c>
      <c r="B180" s="86" t="s">
        <v>144</v>
      </c>
      <c r="C180" s="87">
        <v>13</v>
      </c>
      <c r="D180" s="202">
        <v>0</v>
      </c>
      <c r="E180" s="102">
        <v>1</v>
      </c>
      <c r="F180" s="94">
        <f t="shared" si="68"/>
        <v>7.6923076923076927E-2</v>
      </c>
      <c r="G180" s="65"/>
      <c r="H180" s="94"/>
      <c r="I180" s="210"/>
      <c r="J180" s="210"/>
      <c r="K180" s="210"/>
      <c r="L180" s="210"/>
      <c r="M180" s="210"/>
      <c r="N180" s="210"/>
      <c r="O180" s="210"/>
      <c r="P180" s="94"/>
      <c r="Q180" s="229"/>
      <c r="R180" s="94"/>
      <c r="S180" s="65"/>
      <c r="T180" s="120"/>
      <c r="U180" s="210"/>
      <c r="V180" s="210"/>
      <c r="W180" s="210"/>
    </row>
    <row r="181" spans="1:23" s="46" customFormat="1" ht="18.75" x14ac:dyDescent="0.3">
      <c r="A181" s="92">
        <v>167</v>
      </c>
      <c r="B181" s="86" t="s">
        <v>145</v>
      </c>
      <c r="C181" s="87">
        <v>9.0500000000000007</v>
      </c>
      <c r="D181" s="202">
        <v>0</v>
      </c>
      <c r="E181" s="102">
        <v>0</v>
      </c>
      <c r="F181" s="94">
        <f t="shared" si="68"/>
        <v>0</v>
      </c>
      <c r="G181" s="65"/>
      <c r="H181" s="94"/>
      <c r="I181" s="210"/>
      <c r="J181" s="210"/>
      <c r="K181" s="210"/>
      <c r="L181" s="210"/>
      <c r="M181" s="210"/>
      <c r="N181" s="210"/>
      <c r="O181" s="210"/>
      <c r="P181" s="94"/>
      <c r="Q181" s="229"/>
      <c r="R181" s="94"/>
      <c r="S181" s="65"/>
      <c r="T181" s="120"/>
      <c r="U181" s="210"/>
      <c r="V181" s="210"/>
      <c r="W181" s="210"/>
    </row>
    <row r="182" spans="1:23" s="46" customFormat="1" ht="18.75" x14ac:dyDescent="0.3">
      <c r="A182" s="92">
        <v>168</v>
      </c>
      <c r="B182" s="86" t="s">
        <v>140</v>
      </c>
      <c r="C182" s="87">
        <v>22.675000000000001</v>
      </c>
      <c r="D182" s="202">
        <v>0</v>
      </c>
      <c r="E182" s="102">
        <v>0</v>
      </c>
      <c r="F182" s="94">
        <f t="shared" si="68"/>
        <v>0</v>
      </c>
      <c r="G182" s="65"/>
      <c r="H182" s="94"/>
      <c r="I182" s="210"/>
      <c r="J182" s="210"/>
      <c r="K182" s="210"/>
      <c r="L182" s="210"/>
      <c r="M182" s="210"/>
      <c r="N182" s="210"/>
      <c r="O182" s="210"/>
      <c r="P182" s="94"/>
      <c r="Q182" s="229"/>
      <c r="R182" s="94"/>
      <c r="S182" s="65"/>
      <c r="T182" s="120"/>
      <c r="U182" s="210"/>
      <c r="V182" s="210"/>
      <c r="W182" s="210"/>
    </row>
    <row r="183" spans="1:23" s="46" customFormat="1" ht="18.75" x14ac:dyDescent="0.3">
      <c r="A183" s="92">
        <v>169</v>
      </c>
      <c r="B183" s="86" t="s">
        <v>143</v>
      </c>
      <c r="C183" s="87">
        <v>42.951000000000001</v>
      </c>
      <c r="D183" s="202">
        <v>0</v>
      </c>
      <c r="E183" s="102">
        <v>0</v>
      </c>
      <c r="F183" s="94">
        <f t="shared" si="68"/>
        <v>0</v>
      </c>
      <c r="G183" s="65"/>
      <c r="H183" s="94"/>
      <c r="I183" s="210"/>
      <c r="J183" s="210"/>
      <c r="K183" s="210"/>
      <c r="L183" s="210"/>
      <c r="M183" s="210"/>
      <c r="N183" s="210"/>
      <c r="O183" s="210"/>
      <c r="P183" s="94"/>
      <c r="Q183" s="229"/>
      <c r="R183" s="94"/>
      <c r="S183" s="65"/>
      <c r="T183" s="120"/>
      <c r="U183" s="210"/>
      <c r="V183" s="210"/>
      <c r="W183" s="210"/>
    </row>
    <row r="184" spans="1:23" s="162" customFormat="1" ht="18.75" x14ac:dyDescent="0.3">
      <c r="A184" s="153">
        <v>170</v>
      </c>
      <c r="B184" s="164" t="s">
        <v>146</v>
      </c>
      <c r="C184" s="165">
        <f>SUM(C185:C186)</f>
        <v>518.47299999999996</v>
      </c>
      <c r="D184" s="200">
        <f t="shared" ref="D184:U184" si="84">SUM(D185:D186)</f>
        <v>664</v>
      </c>
      <c r="E184" s="200">
        <f t="shared" si="84"/>
        <v>698</v>
      </c>
      <c r="F184" s="195">
        <f t="shared" si="68"/>
        <v>1.3462610396298362</v>
      </c>
      <c r="G184" s="200">
        <f t="shared" si="84"/>
        <v>36</v>
      </c>
      <c r="H184" s="195">
        <f t="shared" si="80"/>
        <v>5.4216867469879517</v>
      </c>
      <c r="I184" s="200">
        <f t="shared" si="84"/>
        <v>3</v>
      </c>
      <c r="J184" s="200">
        <f t="shared" si="84"/>
        <v>2</v>
      </c>
      <c r="K184" s="200">
        <f t="shared" si="84"/>
        <v>20</v>
      </c>
      <c r="L184" s="200">
        <f t="shared" si="84"/>
        <v>25</v>
      </c>
      <c r="M184" s="200">
        <f t="shared" si="84"/>
        <v>3</v>
      </c>
      <c r="N184" s="200">
        <f t="shared" si="84"/>
        <v>8</v>
      </c>
      <c r="O184" s="200">
        <f t="shared" si="84"/>
        <v>14</v>
      </c>
      <c r="P184" s="195">
        <f t="shared" ref="P184:P206" si="85">L184/G184*100</f>
        <v>69.444444444444443</v>
      </c>
      <c r="Q184" s="213">
        <f t="shared" si="84"/>
        <v>37</v>
      </c>
      <c r="R184" s="195">
        <f t="shared" si="81"/>
        <v>5.3008595988538678</v>
      </c>
      <c r="S184" s="200">
        <f t="shared" si="84"/>
        <v>37</v>
      </c>
      <c r="T184" s="219">
        <f t="shared" si="82"/>
        <v>5.3008595988538678</v>
      </c>
      <c r="U184" s="200">
        <f t="shared" si="84"/>
        <v>3</v>
      </c>
      <c r="V184" s="200">
        <f t="shared" ref="V184" si="86">SUM(V185:V186)</f>
        <v>2</v>
      </c>
      <c r="W184" s="200">
        <f>W185+W186</f>
        <v>20</v>
      </c>
    </row>
    <row r="185" spans="1:23" s="48" customFormat="1" ht="18.75" x14ac:dyDescent="0.3">
      <c r="A185" s="71">
        <v>171</v>
      </c>
      <c r="B185" s="56" t="s">
        <v>147</v>
      </c>
      <c r="C185" s="50">
        <v>443.40600000000001</v>
      </c>
      <c r="D185" s="201">
        <v>502</v>
      </c>
      <c r="E185" s="58">
        <v>514</v>
      </c>
      <c r="F185" s="72">
        <f t="shared" si="68"/>
        <v>1.1592084906383766</v>
      </c>
      <c r="G185" s="60">
        <v>25</v>
      </c>
      <c r="H185" s="72">
        <f t="shared" si="80"/>
        <v>4.9800796812749004</v>
      </c>
      <c r="I185" s="209">
        <v>3</v>
      </c>
      <c r="J185" s="209">
        <v>2</v>
      </c>
      <c r="K185" s="209">
        <v>20</v>
      </c>
      <c r="L185" s="209">
        <f t="shared" ref="L185:L206" si="87">M185+N185+O185</f>
        <v>14</v>
      </c>
      <c r="M185" s="209">
        <v>3</v>
      </c>
      <c r="N185" s="209">
        <v>0</v>
      </c>
      <c r="O185" s="209">
        <v>11</v>
      </c>
      <c r="P185" s="72">
        <f t="shared" si="85"/>
        <v>56.000000000000007</v>
      </c>
      <c r="Q185" s="223">
        <f t="shared" ref="Q185:Q209" si="88">INT(E185*IF(F185&lt;1,0.03,IF(F185&lt;2,0.05,IF(F185&lt;4,0.07,IF(F185&lt;6,0.08,IF(F185&lt;8,0.1,IF(F185&lt;10,0.12,IF(F185&lt;12,0.15,0.2))))))))</f>
        <v>25</v>
      </c>
      <c r="R185" s="72">
        <f t="shared" si="81"/>
        <v>4.8638132295719849</v>
      </c>
      <c r="S185" s="60">
        <v>25</v>
      </c>
      <c r="T185" s="119">
        <f t="shared" si="82"/>
        <v>4.8638132295719849</v>
      </c>
      <c r="U185" s="209">
        <f>ROUNDDOWN(Q185*15/100,0)</f>
        <v>3</v>
      </c>
      <c r="V185" s="209">
        <f>S185-U185-W185</f>
        <v>2</v>
      </c>
      <c r="W185" s="209">
        <f>ROUNDUP(S185*80/100,0)</f>
        <v>20</v>
      </c>
    </row>
    <row r="186" spans="1:23" s="46" customFormat="1" ht="18.75" x14ac:dyDescent="0.3">
      <c r="A186" s="92">
        <v>172</v>
      </c>
      <c r="B186" s="93" t="s">
        <v>148</v>
      </c>
      <c r="C186" s="87">
        <v>75.066999999999993</v>
      </c>
      <c r="D186" s="202">
        <v>162</v>
      </c>
      <c r="E186" s="102">
        <v>184</v>
      </c>
      <c r="F186" s="94">
        <f t="shared" si="68"/>
        <v>2.4511436450104576</v>
      </c>
      <c r="G186" s="65">
        <v>11</v>
      </c>
      <c r="H186" s="94">
        <f t="shared" si="80"/>
        <v>6.7901234567901234</v>
      </c>
      <c r="I186" s="210"/>
      <c r="J186" s="210"/>
      <c r="K186" s="210"/>
      <c r="L186" s="210">
        <f t="shared" si="87"/>
        <v>11</v>
      </c>
      <c r="M186" s="210">
        <v>0</v>
      </c>
      <c r="N186" s="210">
        <v>8</v>
      </c>
      <c r="O186" s="210">
        <v>3</v>
      </c>
      <c r="P186" s="94">
        <f t="shared" si="85"/>
        <v>100</v>
      </c>
      <c r="Q186" s="229">
        <f t="shared" si="88"/>
        <v>12</v>
      </c>
      <c r="R186" s="94">
        <f t="shared" si="81"/>
        <v>6.5217391304347823</v>
      </c>
      <c r="S186" s="65">
        <v>12</v>
      </c>
      <c r="T186" s="120">
        <f t="shared" si="82"/>
        <v>6.5217391304347823</v>
      </c>
      <c r="U186" s="210"/>
      <c r="V186" s="210"/>
      <c r="W186" s="210"/>
    </row>
    <row r="187" spans="1:23" s="162" customFormat="1" ht="18.75" x14ac:dyDescent="0.3">
      <c r="A187" s="153">
        <v>173</v>
      </c>
      <c r="B187" s="154" t="s">
        <v>149</v>
      </c>
      <c r="C187" s="155">
        <f>SUM(C188:C192)</f>
        <v>267.35299999999995</v>
      </c>
      <c r="D187" s="161">
        <f t="shared" ref="D187:U187" si="89">SUM(D188:D192)</f>
        <v>0</v>
      </c>
      <c r="E187" s="161">
        <f t="shared" si="89"/>
        <v>0</v>
      </c>
      <c r="F187" s="195">
        <f t="shared" si="68"/>
        <v>0</v>
      </c>
      <c r="G187" s="161">
        <f t="shared" si="89"/>
        <v>0</v>
      </c>
      <c r="H187" s="195">
        <v>0</v>
      </c>
      <c r="I187" s="161">
        <f t="shared" si="89"/>
        <v>0</v>
      </c>
      <c r="J187" s="161">
        <f t="shared" si="89"/>
        <v>0</v>
      </c>
      <c r="K187" s="161">
        <f t="shared" si="89"/>
        <v>0</v>
      </c>
      <c r="L187" s="161">
        <f t="shared" si="89"/>
        <v>0</v>
      </c>
      <c r="M187" s="161">
        <f t="shared" si="89"/>
        <v>0</v>
      </c>
      <c r="N187" s="161">
        <f t="shared" si="89"/>
        <v>0</v>
      </c>
      <c r="O187" s="161">
        <f t="shared" si="89"/>
        <v>0</v>
      </c>
      <c r="P187" s="195">
        <v>0</v>
      </c>
      <c r="Q187" s="215">
        <f t="shared" si="89"/>
        <v>0</v>
      </c>
      <c r="R187" s="195">
        <v>0</v>
      </c>
      <c r="S187" s="161">
        <f t="shared" si="89"/>
        <v>0</v>
      </c>
      <c r="T187" s="219">
        <v>0</v>
      </c>
      <c r="U187" s="161">
        <f t="shared" si="89"/>
        <v>0</v>
      </c>
      <c r="V187" s="161">
        <f t="shared" ref="V187" si="90">SUM(V188:V192)</f>
        <v>0</v>
      </c>
      <c r="W187" s="161">
        <v>0</v>
      </c>
    </row>
    <row r="188" spans="1:23" s="48" customFormat="1" ht="18.75" x14ac:dyDescent="0.3">
      <c r="A188" s="71">
        <v>174</v>
      </c>
      <c r="B188" s="57" t="s">
        <v>322</v>
      </c>
      <c r="C188" s="50"/>
      <c r="D188" s="201">
        <v>0</v>
      </c>
      <c r="E188" s="58">
        <v>0</v>
      </c>
      <c r="F188" s="72"/>
      <c r="G188" s="60"/>
      <c r="H188" s="72"/>
      <c r="I188" s="209"/>
      <c r="J188" s="209"/>
      <c r="K188" s="209"/>
      <c r="L188" s="209"/>
      <c r="M188" s="209"/>
      <c r="N188" s="209"/>
      <c r="O188" s="209"/>
      <c r="P188" s="72"/>
      <c r="Q188" s="223"/>
      <c r="R188" s="72"/>
      <c r="S188" s="60"/>
      <c r="T188" s="119"/>
      <c r="U188" s="209"/>
      <c r="V188" s="209"/>
      <c r="W188" s="209"/>
    </row>
    <row r="189" spans="1:23" s="48" customFormat="1" ht="18.75" x14ac:dyDescent="0.3">
      <c r="A189" s="71">
        <v>175</v>
      </c>
      <c r="B189" s="57" t="s">
        <v>262</v>
      </c>
      <c r="C189" s="50">
        <v>127.245</v>
      </c>
      <c r="D189" s="201"/>
      <c r="E189" s="58">
        <v>0</v>
      </c>
      <c r="F189" s="72">
        <f t="shared" si="68"/>
        <v>0</v>
      </c>
      <c r="G189" s="60"/>
      <c r="H189" s="72"/>
      <c r="I189" s="209"/>
      <c r="J189" s="209"/>
      <c r="K189" s="209"/>
      <c r="L189" s="209"/>
      <c r="M189" s="209"/>
      <c r="N189" s="209"/>
      <c r="O189" s="209"/>
      <c r="P189" s="72"/>
      <c r="Q189" s="223"/>
      <c r="R189" s="72"/>
      <c r="S189" s="60"/>
      <c r="T189" s="119"/>
      <c r="U189" s="209"/>
      <c r="V189" s="209"/>
      <c r="W189" s="209"/>
    </row>
    <row r="190" spans="1:23" s="48" customFormat="1" ht="18.75" x14ac:dyDescent="0.3">
      <c r="A190" s="71">
        <v>176</v>
      </c>
      <c r="B190" s="57" t="s">
        <v>263</v>
      </c>
      <c r="C190" s="50">
        <v>40.241999999999997</v>
      </c>
      <c r="D190" s="201"/>
      <c r="E190" s="58">
        <v>0</v>
      </c>
      <c r="F190" s="72">
        <f t="shared" si="68"/>
        <v>0</v>
      </c>
      <c r="G190" s="60"/>
      <c r="H190" s="72"/>
      <c r="I190" s="209"/>
      <c r="J190" s="209"/>
      <c r="K190" s="209"/>
      <c r="L190" s="209"/>
      <c r="M190" s="209"/>
      <c r="N190" s="209"/>
      <c r="O190" s="209"/>
      <c r="P190" s="72"/>
      <c r="Q190" s="223"/>
      <c r="R190" s="72"/>
      <c r="S190" s="60"/>
      <c r="T190" s="119"/>
      <c r="U190" s="209"/>
      <c r="V190" s="209"/>
      <c r="W190" s="209"/>
    </row>
    <row r="191" spans="1:23" s="46" customFormat="1" ht="18.75" x14ac:dyDescent="0.3">
      <c r="A191" s="92">
        <v>177</v>
      </c>
      <c r="B191" s="86" t="s">
        <v>151</v>
      </c>
      <c r="C191" s="87">
        <v>61.86</v>
      </c>
      <c r="D191" s="202">
        <v>0</v>
      </c>
      <c r="E191" s="102">
        <v>0</v>
      </c>
      <c r="F191" s="94">
        <f t="shared" si="68"/>
        <v>0</v>
      </c>
      <c r="G191" s="65"/>
      <c r="H191" s="94"/>
      <c r="I191" s="210"/>
      <c r="J191" s="210"/>
      <c r="K191" s="210"/>
      <c r="L191" s="210"/>
      <c r="M191" s="210"/>
      <c r="N191" s="210"/>
      <c r="O191" s="210"/>
      <c r="P191" s="94"/>
      <c r="Q191" s="229"/>
      <c r="R191" s="94"/>
      <c r="S191" s="65"/>
      <c r="T191" s="120"/>
      <c r="U191" s="210"/>
      <c r="V191" s="210"/>
      <c r="W191" s="210"/>
    </row>
    <row r="192" spans="1:23" s="46" customFormat="1" ht="18.75" x14ac:dyDescent="0.3">
      <c r="A192" s="92">
        <v>178</v>
      </c>
      <c r="B192" s="86" t="s">
        <v>293</v>
      </c>
      <c r="C192" s="87">
        <v>38.006</v>
      </c>
      <c r="D192" s="202">
        <v>0</v>
      </c>
      <c r="E192" s="102">
        <v>0</v>
      </c>
      <c r="F192" s="94">
        <f t="shared" si="68"/>
        <v>0</v>
      </c>
      <c r="G192" s="65"/>
      <c r="H192" s="94"/>
      <c r="I192" s="210"/>
      <c r="J192" s="210"/>
      <c r="K192" s="210"/>
      <c r="L192" s="210"/>
      <c r="M192" s="210"/>
      <c r="N192" s="210"/>
      <c r="O192" s="210"/>
      <c r="P192" s="94"/>
      <c r="Q192" s="229"/>
      <c r="R192" s="94"/>
      <c r="S192" s="65"/>
      <c r="T192" s="120"/>
      <c r="U192" s="210"/>
      <c r="V192" s="210"/>
      <c r="W192" s="210"/>
    </row>
    <row r="193" spans="1:23" s="162" customFormat="1" ht="18.75" x14ac:dyDescent="0.3">
      <c r="A193" s="153">
        <v>179</v>
      </c>
      <c r="B193" s="154" t="s">
        <v>152</v>
      </c>
      <c r="C193" s="155">
        <f>SUM(C194:C201)</f>
        <v>1555.0449999999996</v>
      </c>
      <c r="D193" s="161">
        <f t="shared" ref="D193:U193" si="91">SUM(D194:D201)</f>
        <v>1681</v>
      </c>
      <c r="E193" s="161">
        <f>E194+E198+E199+E200+E201</f>
        <v>1896</v>
      </c>
      <c r="F193" s="195">
        <f t="shared" si="68"/>
        <v>1.219257320527702</v>
      </c>
      <c r="G193" s="161">
        <f t="shared" si="91"/>
        <v>57</v>
      </c>
      <c r="H193" s="195">
        <f t="shared" si="80"/>
        <v>3.3908387864366452</v>
      </c>
      <c r="I193" s="161">
        <f t="shared" si="91"/>
        <v>5</v>
      </c>
      <c r="J193" s="161">
        <f t="shared" si="91"/>
        <v>2</v>
      </c>
      <c r="K193" s="161">
        <f t="shared" si="91"/>
        <v>28</v>
      </c>
      <c r="L193" s="161">
        <f t="shared" si="91"/>
        <v>40</v>
      </c>
      <c r="M193" s="161">
        <f t="shared" si="91"/>
        <v>6</v>
      </c>
      <c r="N193" s="161">
        <f t="shared" si="91"/>
        <v>13</v>
      </c>
      <c r="O193" s="161">
        <f t="shared" si="91"/>
        <v>21</v>
      </c>
      <c r="P193" s="195">
        <f t="shared" si="85"/>
        <v>70.175438596491219</v>
      </c>
      <c r="Q193" s="161">
        <f>Q194+Q198+Q199+Q200+Q201</f>
        <v>100</v>
      </c>
      <c r="R193" s="195">
        <f t="shared" si="81"/>
        <v>5.2742616033755274</v>
      </c>
      <c r="S193" s="161">
        <f>S194+S198+S199+S200+S201</f>
        <v>100</v>
      </c>
      <c r="T193" s="219">
        <f t="shared" si="82"/>
        <v>5.2742616033755274</v>
      </c>
      <c r="U193" s="161">
        <f t="shared" si="91"/>
        <v>8</v>
      </c>
      <c r="V193" s="161">
        <f t="shared" ref="V193" si="92">SUM(V194:V201)</f>
        <v>4</v>
      </c>
      <c r="W193" s="161">
        <f>SUM(W194:W201)</f>
        <v>54</v>
      </c>
    </row>
    <row r="194" spans="1:23" s="48" customFormat="1" ht="18.75" x14ac:dyDescent="0.3">
      <c r="A194" s="71">
        <v>180</v>
      </c>
      <c r="B194" s="57" t="s">
        <v>323</v>
      </c>
      <c r="C194" s="50"/>
      <c r="D194" s="201">
        <v>1187</v>
      </c>
      <c r="E194" s="58">
        <f>E195+E196+E197</f>
        <v>1354</v>
      </c>
      <c r="F194" s="72"/>
      <c r="G194" s="60">
        <v>35</v>
      </c>
      <c r="H194" s="72">
        <f t="shared" si="80"/>
        <v>2.9486099410278013</v>
      </c>
      <c r="I194" s="209">
        <v>5</v>
      </c>
      <c r="J194" s="209">
        <v>2</v>
      </c>
      <c r="K194" s="209">
        <v>28</v>
      </c>
      <c r="L194" s="209">
        <f t="shared" si="87"/>
        <v>22</v>
      </c>
      <c r="M194" s="209">
        <v>4</v>
      </c>
      <c r="N194" s="209">
        <v>2</v>
      </c>
      <c r="O194" s="209">
        <v>16</v>
      </c>
      <c r="P194" s="72">
        <f t="shared" si="85"/>
        <v>62.857142857142854</v>
      </c>
      <c r="Q194" s="58">
        <f>Q195+Q196+Q197</f>
        <v>66</v>
      </c>
      <c r="R194" s="72"/>
      <c r="S194" s="58">
        <f>S195+S196+S197</f>
        <v>66</v>
      </c>
      <c r="T194" s="119"/>
      <c r="U194" s="209"/>
      <c r="V194" s="209"/>
      <c r="W194" s="209"/>
    </row>
    <row r="195" spans="1:23" s="48" customFormat="1" ht="18.75" x14ac:dyDescent="0.3">
      <c r="A195" s="71">
        <v>181</v>
      </c>
      <c r="B195" s="57" t="s">
        <v>264</v>
      </c>
      <c r="C195" s="50">
        <v>1161.5889999999999</v>
      </c>
      <c r="D195" s="201"/>
      <c r="E195" s="58">
        <v>1179</v>
      </c>
      <c r="F195" s="72">
        <f t="shared" si="68"/>
        <v>1.0149889504807639</v>
      </c>
      <c r="G195" s="60"/>
      <c r="H195" s="72"/>
      <c r="I195" s="209"/>
      <c r="J195" s="209"/>
      <c r="K195" s="209"/>
      <c r="L195" s="209"/>
      <c r="M195" s="209"/>
      <c r="N195" s="209"/>
      <c r="O195" s="209"/>
      <c r="P195" s="72"/>
      <c r="Q195" s="223">
        <f t="shared" si="88"/>
        <v>58</v>
      </c>
      <c r="R195" s="72">
        <f t="shared" si="81"/>
        <v>4.9194232400339271</v>
      </c>
      <c r="S195" s="60">
        <v>58</v>
      </c>
      <c r="T195" s="119">
        <f t="shared" si="82"/>
        <v>4.9194232400339271</v>
      </c>
      <c r="U195" s="209">
        <f t="shared" ref="U195:U197" si="93">ROUNDDOWN(Q195*15/100,0)</f>
        <v>8</v>
      </c>
      <c r="V195" s="209">
        <f t="shared" ref="V195:V197" si="94">S195-U195-W195</f>
        <v>3</v>
      </c>
      <c r="W195" s="209">
        <f t="shared" ref="W195:W197" si="95">ROUNDUP(S195*80/100,0)</f>
        <v>47</v>
      </c>
    </row>
    <row r="196" spans="1:23" s="48" customFormat="1" ht="18.75" x14ac:dyDescent="0.3">
      <c r="A196" s="71">
        <v>182</v>
      </c>
      <c r="B196" s="57" t="s">
        <v>265</v>
      </c>
      <c r="C196" s="50">
        <v>94.831000000000003</v>
      </c>
      <c r="D196" s="201"/>
      <c r="E196" s="58">
        <v>108</v>
      </c>
      <c r="F196" s="72">
        <f t="shared" si="68"/>
        <v>1.1388680916577911</v>
      </c>
      <c r="G196" s="60"/>
      <c r="H196" s="72"/>
      <c r="I196" s="209"/>
      <c r="J196" s="209"/>
      <c r="K196" s="209"/>
      <c r="L196" s="209"/>
      <c r="M196" s="209"/>
      <c r="N196" s="209"/>
      <c r="O196" s="209"/>
      <c r="P196" s="72"/>
      <c r="Q196" s="223">
        <f t="shared" si="88"/>
        <v>5</v>
      </c>
      <c r="R196" s="72">
        <f t="shared" si="81"/>
        <v>4.6296296296296298</v>
      </c>
      <c r="S196" s="60">
        <v>5</v>
      </c>
      <c r="T196" s="119">
        <f t="shared" si="82"/>
        <v>4.6296296296296298</v>
      </c>
      <c r="U196" s="209">
        <f t="shared" si="93"/>
        <v>0</v>
      </c>
      <c r="V196" s="209">
        <f t="shared" si="94"/>
        <v>1</v>
      </c>
      <c r="W196" s="209">
        <f t="shared" si="95"/>
        <v>4</v>
      </c>
    </row>
    <row r="197" spans="1:23" s="48" customFormat="1" ht="18.75" x14ac:dyDescent="0.3">
      <c r="A197" s="71">
        <v>183</v>
      </c>
      <c r="B197" s="57" t="s">
        <v>266</v>
      </c>
      <c r="C197" s="50">
        <v>66.201999999999998</v>
      </c>
      <c r="D197" s="201"/>
      <c r="E197" s="58">
        <v>67</v>
      </c>
      <c r="F197" s="72">
        <f t="shared" si="68"/>
        <v>1.0120540164949701</v>
      </c>
      <c r="G197" s="60"/>
      <c r="H197" s="72"/>
      <c r="I197" s="209"/>
      <c r="J197" s="209"/>
      <c r="K197" s="209"/>
      <c r="L197" s="209"/>
      <c r="M197" s="209"/>
      <c r="N197" s="209"/>
      <c r="O197" s="209"/>
      <c r="P197" s="72"/>
      <c r="Q197" s="223">
        <f t="shared" si="88"/>
        <v>3</v>
      </c>
      <c r="R197" s="72">
        <f t="shared" si="81"/>
        <v>4.4776119402985071</v>
      </c>
      <c r="S197" s="60">
        <v>3</v>
      </c>
      <c r="T197" s="119">
        <f t="shared" si="82"/>
        <v>4.4776119402985071</v>
      </c>
      <c r="U197" s="209">
        <f t="shared" si="93"/>
        <v>0</v>
      </c>
      <c r="V197" s="209">
        <f t="shared" si="94"/>
        <v>0</v>
      </c>
      <c r="W197" s="209">
        <f t="shared" si="95"/>
        <v>3</v>
      </c>
    </row>
    <row r="198" spans="1:23" s="46" customFormat="1" ht="18.75" x14ac:dyDescent="0.3">
      <c r="A198" s="92">
        <v>184</v>
      </c>
      <c r="B198" s="86" t="s">
        <v>198</v>
      </c>
      <c r="C198" s="87">
        <v>38.848999999999997</v>
      </c>
      <c r="D198" s="202">
        <v>66</v>
      </c>
      <c r="E198" s="102">
        <v>81</v>
      </c>
      <c r="F198" s="94">
        <f t="shared" si="68"/>
        <v>2.0849957527864298</v>
      </c>
      <c r="G198" s="65">
        <v>3</v>
      </c>
      <c r="H198" s="94">
        <f t="shared" si="80"/>
        <v>4.5454545454545459</v>
      </c>
      <c r="I198" s="210"/>
      <c r="J198" s="210"/>
      <c r="K198" s="210"/>
      <c r="L198" s="210">
        <f t="shared" si="87"/>
        <v>3</v>
      </c>
      <c r="M198" s="210">
        <v>0</v>
      </c>
      <c r="N198" s="210">
        <v>2</v>
      </c>
      <c r="O198" s="210">
        <v>1</v>
      </c>
      <c r="P198" s="94">
        <f t="shared" si="85"/>
        <v>100</v>
      </c>
      <c r="Q198" s="229">
        <f t="shared" si="88"/>
        <v>5</v>
      </c>
      <c r="R198" s="94">
        <f t="shared" si="81"/>
        <v>6.1728395061728394</v>
      </c>
      <c r="S198" s="65">
        <v>5</v>
      </c>
      <c r="T198" s="120">
        <f t="shared" si="82"/>
        <v>6.1728395061728394</v>
      </c>
      <c r="U198" s="210"/>
      <c r="V198" s="210"/>
      <c r="W198" s="210"/>
    </row>
    <row r="199" spans="1:23" s="46" customFormat="1" ht="18.75" x14ac:dyDescent="0.3">
      <c r="A199" s="92">
        <v>185</v>
      </c>
      <c r="B199" s="86" t="s">
        <v>154</v>
      </c>
      <c r="C199" s="87">
        <v>42.103999999999999</v>
      </c>
      <c r="D199" s="202">
        <v>134</v>
      </c>
      <c r="E199" s="102">
        <v>110</v>
      </c>
      <c r="F199" s="94">
        <f t="shared" si="68"/>
        <v>2.6125783773513205</v>
      </c>
      <c r="G199" s="65">
        <v>9</v>
      </c>
      <c r="H199" s="94">
        <f t="shared" si="80"/>
        <v>6.7164179104477615</v>
      </c>
      <c r="I199" s="210"/>
      <c r="J199" s="210"/>
      <c r="K199" s="210"/>
      <c r="L199" s="210">
        <f t="shared" si="87"/>
        <v>7</v>
      </c>
      <c r="M199" s="210">
        <v>1</v>
      </c>
      <c r="N199" s="210">
        <v>4</v>
      </c>
      <c r="O199" s="210">
        <v>2</v>
      </c>
      <c r="P199" s="94">
        <f t="shared" si="85"/>
        <v>77.777777777777786</v>
      </c>
      <c r="Q199" s="229">
        <f t="shared" si="88"/>
        <v>7</v>
      </c>
      <c r="R199" s="94">
        <f t="shared" si="81"/>
        <v>6.3636363636363633</v>
      </c>
      <c r="S199" s="65">
        <v>7</v>
      </c>
      <c r="T199" s="120">
        <f t="shared" si="82"/>
        <v>6.3636363636363633</v>
      </c>
      <c r="U199" s="210"/>
      <c r="V199" s="210"/>
      <c r="W199" s="210"/>
    </row>
    <row r="200" spans="1:23" s="46" customFormat="1" ht="18.75" x14ac:dyDescent="0.3">
      <c r="A200" s="92">
        <v>186</v>
      </c>
      <c r="B200" s="86" t="s">
        <v>155</v>
      </c>
      <c r="C200" s="87">
        <v>35.86</v>
      </c>
      <c r="D200" s="202">
        <v>0</v>
      </c>
      <c r="E200" s="102">
        <v>57</v>
      </c>
      <c r="F200" s="94">
        <f t="shared" si="68"/>
        <v>1.5895147796988287</v>
      </c>
      <c r="G200" s="65"/>
      <c r="H200" s="94"/>
      <c r="I200" s="210"/>
      <c r="J200" s="210"/>
      <c r="K200" s="210"/>
      <c r="L200" s="210"/>
      <c r="M200" s="210"/>
      <c r="N200" s="210"/>
      <c r="O200" s="210"/>
      <c r="P200" s="94"/>
      <c r="Q200" s="229">
        <f t="shared" si="88"/>
        <v>2</v>
      </c>
      <c r="R200" s="94">
        <f t="shared" si="81"/>
        <v>3.5087719298245612</v>
      </c>
      <c r="S200" s="65">
        <v>2</v>
      </c>
      <c r="T200" s="120">
        <f t="shared" si="82"/>
        <v>3.5087719298245612</v>
      </c>
      <c r="U200" s="210"/>
      <c r="V200" s="210"/>
      <c r="W200" s="210"/>
    </row>
    <row r="201" spans="1:23" s="46" customFormat="1" ht="18.75" x14ac:dyDescent="0.3">
      <c r="A201" s="92">
        <v>187</v>
      </c>
      <c r="B201" s="86" t="s">
        <v>156</v>
      </c>
      <c r="C201" s="87">
        <v>115.61</v>
      </c>
      <c r="D201" s="202">
        <v>294</v>
      </c>
      <c r="E201" s="102">
        <v>294</v>
      </c>
      <c r="F201" s="94">
        <f t="shared" si="68"/>
        <v>2.5430326096358447</v>
      </c>
      <c r="G201" s="65">
        <v>10</v>
      </c>
      <c r="H201" s="94">
        <f t="shared" si="80"/>
        <v>3.4013605442176873</v>
      </c>
      <c r="I201" s="210"/>
      <c r="J201" s="210"/>
      <c r="K201" s="210"/>
      <c r="L201" s="210">
        <f t="shared" si="87"/>
        <v>8</v>
      </c>
      <c r="M201" s="210">
        <v>1</v>
      </c>
      <c r="N201" s="210">
        <v>5</v>
      </c>
      <c r="O201" s="210">
        <v>2</v>
      </c>
      <c r="P201" s="94">
        <f t="shared" si="85"/>
        <v>80</v>
      </c>
      <c r="Q201" s="229">
        <f t="shared" si="88"/>
        <v>20</v>
      </c>
      <c r="R201" s="94">
        <f t="shared" si="81"/>
        <v>6.8027210884353746</v>
      </c>
      <c r="S201" s="65">
        <v>20</v>
      </c>
      <c r="T201" s="120">
        <f t="shared" si="82"/>
        <v>6.8027210884353746</v>
      </c>
      <c r="U201" s="210"/>
      <c r="V201" s="210"/>
      <c r="W201" s="210"/>
    </row>
    <row r="202" spans="1:23" s="162" customFormat="1" ht="18.75" x14ac:dyDescent="0.3">
      <c r="A202" s="153">
        <v>188</v>
      </c>
      <c r="B202" s="154" t="s">
        <v>157</v>
      </c>
      <c r="C202" s="155">
        <f>SUM(C203:C204)</f>
        <v>978.33900000000006</v>
      </c>
      <c r="D202" s="161">
        <f t="shared" ref="D202:U202" si="96">SUM(D203:D204)</f>
        <v>937</v>
      </c>
      <c r="E202" s="161">
        <f t="shared" si="96"/>
        <v>955</v>
      </c>
      <c r="F202" s="195">
        <f t="shared" si="68"/>
        <v>0.97614426083392358</v>
      </c>
      <c r="G202" s="161">
        <f t="shared" si="96"/>
        <v>31</v>
      </c>
      <c r="H202" s="195">
        <f t="shared" si="80"/>
        <v>3.3084311632870866</v>
      </c>
      <c r="I202" s="161">
        <f t="shared" si="96"/>
        <v>3</v>
      </c>
      <c r="J202" s="161">
        <f t="shared" si="96"/>
        <v>2</v>
      </c>
      <c r="K202" s="161">
        <f t="shared" si="96"/>
        <v>19</v>
      </c>
      <c r="L202" s="161">
        <f t="shared" si="96"/>
        <v>19</v>
      </c>
      <c r="M202" s="161">
        <f t="shared" si="96"/>
        <v>2</v>
      </c>
      <c r="N202" s="161">
        <f t="shared" si="96"/>
        <v>5</v>
      </c>
      <c r="O202" s="161">
        <f t="shared" si="96"/>
        <v>12</v>
      </c>
      <c r="P202" s="195">
        <f t="shared" si="85"/>
        <v>61.29032258064516</v>
      </c>
      <c r="Q202" s="215">
        <f t="shared" si="96"/>
        <v>29</v>
      </c>
      <c r="R202" s="195">
        <f t="shared" si="81"/>
        <v>3.0366492146596857</v>
      </c>
      <c r="S202" s="161">
        <f t="shared" si="96"/>
        <v>29</v>
      </c>
      <c r="T202" s="219">
        <f t="shared" si="82"/>
        <v>3.0366492146596857</v>
      </c>
      <c r="U202" s="161">
        <f t="shared" si="96"/>
        <v>4</v>
      </c>
      <c r="V202" s="161">
        <f t="shared" ref="V202" si="97">SUM(V203:V204)</f>
        <v>1</v>
      </c>
      <c r="W202" s="161">
        <f>W203+W204</f>
        <v>22</v>
      </c>
    </row>
    <row r="203" spans="1:23" s="48" customFormat="1" ht="18.75" x14ac:dyDescent="0.3">
      <c r="A203" s="71">
        <v>189</v>
      </c>
      <c r="B203" s="49" t="s">
        <v>158</v>
      </c>
      <c r="C203" s="50">
        <v>942.35900000000004</v>
      </c>
      <c r="D203" s="201">
        <v>831</v>
      </c>
      <c r="E203" s="58">
        <v>903</v>
      </c>
      <c r="F203" s="72">
        <f t="shared" si="68"/>
        <v>0.95823353944728062</v>
      </c>
      <c r="G203" s="60">
        <v>24</v>
      </c>
      <c r="H203" s="72">
        <f t="shared" si="80"/>
        <v>2.8880866425992782</v>
      </c>
      <c r="I203" s="209">
        <v>3</v>
      </c>
      <c r="J203" s="209">
        <v>2</v>
      </c>
      <c r="K203" s="209">
        <v>19</v>
      </c>
      <c r="L203" s="209">
        <f t="shared" si="87"/>
        <v>15</v>
      </c>
      <c r="M203" s="209">
        <v>2</v>
      </c>
      <c r="N203" s="209">
        <v>2</v>
      </c>
      <c r="O203" s="209">
        <v>11</v>
      </c>
      <c r="P203" s="72">
        <f t="shared" si="85"/>
        <v>62.5</v>
      </c>
      <c r="Q203" s="223">
        <f t="shared" si="88"/>
        <v>27</v>
      </c>
      <c r="R203" s="72">
        <f t="shared" si="81"/>
        <v>2.9900332225913622</v>
      </c>
      <c r="S203" s="60">
        <v>27</v>
      </c>
      <c r="T203" s="119">
        <f t="shared" si="82"/>
        <v>2.9900332225913622</v>
      </c>
      <c r="U203" s="209">
        <f>ROUNDDOWN(Q203*15/100,0)</f>
        <v>4</v>
      </c>
      <c r="V203" s="209">
        <f>S203-U203-W203</f>
        <v>1</v>
      </c>
      <c r="W203" s="209">
        <f>ROUNDUP(S203*80/100,0)</f>
        <v>22</v>
      </c>
    </row>
    <row r="204" spans="1:23" s="46" customFormat="1" ht="18.75" x14ac:dyDescent="0.3">
      <c r="A204" s="92">
        <v>190</v>
      </c>
      <c r="B204" s="93" t="s">
        <v>159</v>
      </c>
      <c r="C204" s="87">
        <v>35.979999999999997</v>
      </c>
      <c r="D204" s="202">
        <v>106</v>
      </c>
      <c r="E204" s="102">
        <v>52</v>
      </c>
      <c r="F204" s="94">
        <f t="shared" si="68"/>
        <v>1.445247359644247</v>
      </c>
      <c r="G204" s="65">
        <v>7</v>
      </c>
      <c r="H204" s="94">
        <f t="shared" si="80"/>
        <v>6.6037735849056602</v>
      </c>
      <c r="I204" s="210"/>
      <c r="J204" s="210"/>
      <c r="K204" s="210"/>
      <c r="L204" s="210">
        <f t="shared" si="87"/>
        <v>4</v>
      </c>
      <c r="M204" s="210">
        <v>0</v>
      </c>
      <c r="N204" s="210">
        <v>3</v>
      </c>
      <c r="O204" s="210">
        <v>1</v>
      </c>
      <c r="P204" s="94">
        <f t="shared" si="85"/>
        <v>57.142857142857139</v>
      </c>
      <c r="Q204" s="229">
        <f t="shared" si="88"/>
        <v>2</v>
      </c>
      <c r="R204" s="94">
        <f t="shared" si="81"/>
        <v>3.8461538461538463</v>
      </c>
      <c r="S204" s="65">
        <v>2</v>
      </c>
      <c r="T204" s="120">
        <f t="shared" si="82"/>
        <v>3.8461538461538463</v>
      </c>
      <c r="U204" s="210"/>
      <c r="V204" s="210"/>
      <c r="W204" s="210"/>
    </row>
    <row r="205" spans="1:23" s="162" customFormat="1" ht="18.75" x14ac:dyDescent="0.3">
      <c r="A205" s="153">
        <v>191</v>
      </c>
      <c r="B205" s="154" t="s">
        <v>160</v>
      </c>
      <c r="C205" s="155">
        <f>SUM(C206:C216)</f>
        <v>589.27800000000002</v>
      </c>
      <c r="D205" s="161">
        <f t="shared" ref="D205:U205" si="98">SUM(D206:D216)</f>
        <v>487</v>
      </c>
      <c r="E205" s="161">
        <f>E206+E212+E213+E214+E215+E216</f>
        <v>505</v>
      </c>
      <c r="F205" s="195">
        <f t="shared" si="68"/>
        <v>0.85698091562895606</v>
      </c>
      <c r="G205" s="161">
        <f t="shared" si="98"/>
        <v>25</v>
      </c>
      <c r="H205" s="195">
        <f t="shared" si="80"/>
        <v>5.1334702258726894</v>
      </c>
      <c r="I205" s="161">
        <f t="shared" si="98"/>
        <v>0</v>
      </c>
      <c r="J205" s="161">
        <f t="shared" si="98"/>
        <v>0</v>
      </c>
      <c r="K205" s="161">
        <f t="shared" si="98"/>
        <v>1</v>
      </c>
      <c r="L205" s="161">
        <f t="shared" si="98"/>
        <v>24</v>
      </c>
      <c r="M205" s="161">
        <f t="shared" si="98"/>
        <v>2</v>
      </c>
      <c r="N205" s="161">
        <f t="shared" si="98"/>
        <v>16</v>
      </c>
      <c r="O205" s="161">
        <f t="shared" si="98"/>
        <v>6</v>
      </c>
      <c r="P205" s="195">
        <f t="shared" si="85"/>
        <v>96</v>
      </c>
      <c r="Q205" s="161">
        <f>Q206+Q212+Q213+Q214+Q215+Q216</f>
        <v>25</v>
      </c>
      <c r="R205" s="195">
        <f t="shared" si="81"/>
        <v>4.9504950495049505</v>
      </c>
      <c r="S205" s="161">
        <f>S206+S212+S213+S214+S215+S216</f>
        <v>25</v>
      </c>
      <c r="T205" s="219">
        <f t="shared" si="82"/>
        <v>4.9504950495049505</v>
      </c>
      <c r="U205" s="161">
        <f t="shared" si="98"/>
        <v>0</v>
      </c>
      <c r="V205" s="161">
        <f t="shared" ref="V205" si="99">SUM(V206:V216)</f>
        <v>0</v>
      </c>
      <c r="W205" s="161">
        <f>SUM(W206:W216)</f>
        <v>0</v>
      </c>
    </row>
    <row r="206" spans="1:23" s="48" customFormat="1" ht="18.75" x14ac:dyDescent="0.3">
      <c r="A206" s="71">
        <v>192</v>
      </c>
      <c r="B206" s="57" t="s">
        <v>324</v>
      </c>
      <c r="D206" s="201">
        <v>34</v>
      </c>
      <c r="E206" s="58">
        <f>E207+E208+E209+E211+E210</f>
        <v>12</v>
      </c>
      <c r="F206" s="72"/>
      <c r="G206" s="60">
        <v>1</v>
      </c>
      <c r="H206" s="72">
        <f t="shared" si="80"/>
        <v>2.9411764705882351</v>
      </c>
      <c r="I206" s="209">
        <v>0</v>
      </c>
      <c r="J206" s="209">
        <v>0</v>
      </c>
      <c r="K206" s="209">
        <v>1</v>
      </c>
      <c r="L206" s="209">
        <f t="shared" si="87"/>
        <v>0</v>
      </c>
      <c r="M206" s="209">
        <v>0</v>
      </c>
      <c r="N206" s="209">
        <v>0</v>
      </c>
      <c r="O206" s="209">
        <v>0</v>
      </c>
      <c r="P206" s="72">
        <f t="shared" si="85"/>
        <v>0</v>
      </c>
      <c r="Q206" s="58">
        <f>Q207+Q208+Q209+Q211+Q210</f>
        <v>0</v>
      </c>
      <c r="R206" s="72"/>
      <c r="S206" s="58">
        <f>S207+S208+S209+S211+S210</f>
        <v>0</v>
      </c>
      <c r="T206" s="119"/>
      <c r="U206" s="209"/>
      <c r="V206" s="209"/>
      <c r="W206" s="209"/>
    </row>
    <row r="207" spans="1:23" s="48" customFormat="1" ht="18.75" x14ac:dyDescent="0.3">
      <c r="A207" s="71">
        <v>193</v>
      </c>
      <c r="B207" s="57" t="s">
        <v>267</v>
      </c>
      <c r="C207" s="50">
        <v>10.943</v>
      </c>
      <c r="D207" s="201"/>
      <c r="E207" s="58">
        <v>3</v>
      </c>
      <c r="F207" s="72">
        <f t="shared" si="68"/>
        <v>0.27414785707758388</v>
      </c>
      <c r="G207" s="60"/>
      <c r="H207" s="72"/>
      <c r="I207" s="209"/>
      <c r="J207" s="209"/>
      <c r="K207" s="209"/>
      <c r="L207" s="209"/>
      <c r="M207" s="209"/>
      <c r="N207" s="209"/>
      <c r="O207" s="209"/>
      <c r="P207" s="72"/>
      <c r="Q207" s="223">
        <f t="shared" si="88"/>
        <v>0</v>
      </c>
      <c r="R207" s="72"/>
      <c r="S207" s="60"/>
      <c r="T207" s="119"/>
      <c r="U207" s="209"/>
      <c r="V207" s="209"/>
      <c r="W207" s="209"/>
    </row>
    <row r="208" spans="1:23" s="48" customFormat="1" ht="18.75" x14ac:dyDescent="0.3">
      <c r="A208" s="71">
        <v>194</v>
      </c>
      <c r="B208" s="57" t="s">
        <v>268</v>
      </c>
      <c r="C208" s="50">
        <v>53.024000000000001</v>
      </c>
      <c r="D208" s="201"/>
      <c r="E208" s="58">
        <v>7</v>
      </c>
      <c r="F208" s="72">
        <f t="shared" si="68"/>
        <v>0.13201569100784549</v>
      </c>
      <c r="G208" s="60"/>
      <c r="H208" s="72"/>
      <c r="I208" s="209"/>
      <c r="J208" s="209"/>
      <c r="K208" s="209"/>
      <c r="L208" s="209"/>
      <c r="M208" s="209"/>
      <c r="N208" s="209"/>
      <c r="O208" s="209"/>
      <c r="P208" s="72"/>
      <c r="Q208" s="223">
        <f t="shared" si="88"/>
        <v>0</v>
      </c>
      <c r="R208" s="72"/>
      <c r="S208" s="60"/>
      <c r="T208" s="119"/>
      <c r="U208" s="209"/>
      <c r="V208" s="209"/>
      <c r="W208" s="209"/>
    </row>
    <row r="209" spans="1:23" s="48" customFormat="1" ht="18.75" x14ac:dyDescent="0.3">
      <c r="A209" s="71">
        <v>195</v>
      </c>
      <c r="B209" s="57" t="s">
        <v>269</v>
      </c>
      <c r="C209" s="50">
        <v>15.925000000000001</v>
      </c>
      <c r="D209" s="201"/>
      <c r="E209" s="58">
        <v>1</v>
      </c>
      <c r="F209" s="72">
        <f t="shared" si="68"/>
        <v>6.2794348508634218E-2</v>
      </c>
      <c r="G209" s="60"/>
      <c r="H209" s="72"/>
      <c r="I209" s="209"/>
      <c r="J209" s="209"/>
      <c r="K209" s="209"/>
      <c r="L209" s="209"/>
      <c r="M209" s="209"/>
      <c r="N209" s="209"/>
      <c r="O209" s="209"/>
      <c r="P209" s="72"/>
      <c r="Q209" s="223">
        <f t="shared" si="88"/>
        <v>0</v>
      </c>
      <c r="R209" s="72"/>
      <c r="S209" s="60"/>
      <c r="T209" s="119"/>
      <c r="U209" s="209"/>
      <c r="V209" s="209"/>
      <c r="W209" s="209"/>
    </row>
    <row r="210" spans="1:23" s="48" customFormat="1" ht="18.75" x14ac:dyDescent="0.3">
      <c r="A210" s="71">
        <v>196</v>
      </c>
      <c r="B210" s="57" t="s">
        <v>270</v>
      </c>
      <c r="C210" s="50">
        <v>10.377000000000001</v>
      </c>
      <c r="D210" s="201"/>
      <c r="E210" s="58">
        <v>0</v>
      </c>
      <c r="F210" s="72">
        <f t="shared" ref="F210:F237" si="100">E210/C210</f>
        <v>0</v>
      </c>
      <c r="G210" s="60"/>
      <c r="H210" s="72"/>
      <c r="I210" s="209"/>
      <c r="J210" s="209"/>
      <c r="K210" s="209"/>
      <c r="L210" s="209"/>
      <c r="M210" s="209"/>
      <c r="N210" s="209"/>
      <c r="O210" s="209"/>
      <c r="P210" s="72"/>
      <c r="Q210" s="223"/>
      <c r="R210" s="72"/>
      <c r="S210" s="60"/>
      <c r="T210" s="119"/>
      <c r="U210" s="209"/>
      <c r="V210" s="209"/>
      <c r="W210" s="209"/>
    </row>
    <row r="211" spans="1:23" s="48" customFormat="1" ht="18.75" x14ac:dyDescent="0.3">
      <c r="A211" s="71">
        <v>197</v>
      </c>
      <c r="B211" s="57" t="s">
        <v>271</v>
      </c>
      <c r="C211" s="50">
        <v>15.475</v>
      </c>
      <c r="D211" s="201"/>
      <c r="E211" s="58">
        <v>1</v>
      </c>
      <c r="F211" s="72">
        <f t="shared" si="100"/>
        <v>6.4620355411954766E-2</v>
      </c>
      <c r="G211" s="60"/>
      <c r="H211" s="72"/>
      <c r="I211" s="209"/>
      <c r="J211" s="209"/>
      <c r="K211" s="209"/>
      <c r="L211" s="209"/>
      <c r="M211" s="209"/>
      <c r="N211" s="209"/>
      <c r="O211" s="209"/>
      <c r="P211" s="72"/>
      <c r="Q211" s="223">
        <f t="shared" ref="Q211:Q225" si="101">INT(E211*IF(F211&lt;1,0.03,IF(F211&lt;2,0.05,IF(F211&lt;4,0.07,IF(F211&lt;6,0.08,IF(F211&lt;8,0.1,IF(F211&lt;10,0.12,IF(F211&lt;12,0.15,0.2))))))))</f>
        <v>0</v>
      </c>
      <c r="R211" s="72"/>
      <c r="S211" s="60"/>
      <c r="T211" s="119"/>
      <c r="U211" s="209"/>
      <c r="V211" s="209"/>
      <c r="W211" s="209"/>
    </row>
    <row r="212" spans="1:23" s="46" customFormat="1" ht="18.75" x14ac:dyDescent="0.3">
      <c r="A212" s="92">
        <v>198</v>
      </c>
      <c r="B212" s="86" t="s">
        <v>163</v>
      </c>
      <c r="C212" s="87">
        <v>10.76</v>
      </c>
      <c r="D212" s="202">
        <v>0</v>
      </c>
      <c r="E212" s="102">
        <v>11</v>
      </c>
      <c r="F212" s="94">
        <f t="shared" si="100"/>
        <v>1.0223048327137547</v>
      </c>
      <c r="G212" s="65">
        <v>0</v>
      </c>
      <c r="H212" s="94"/>
      <c r="I212" s="210"/>
      <c r="J212" s="210"/>
      <c r="K212" s="210"/>
      <c r="L212" s="210"/>
      <c r="M212" s="210"/>
      <c r="N212" s="210"/>
      <c r="O212" s="210"/>
      <c r="P212" s="94"/>
      <c r="Q212" s="229">
        <f t="shared" si="101"/>
        <v>0</v>
      </c>
      <c r="R212" s="94"/>
      <c r="S212" s="65"/>
      <c r="T212" s="120"/>
      <c r="U212" s="210"/>
      <c r="V212" s="210"/>
      <c r="W212" s="210"/>
    </row>
    <row r="213" spans="1:23" s="46" customFormat="1" ht="18.75" x14ac:dyDescent="0.3">
      <c r="A213" s="92">
        <v>199</v>
      </c>
      <c r="B213" s="86" t="s">
        <v>199</v>
      </c>
      <c r="C213" s="87">
        <v>85.9</v>
      </c>
      <c r="D213" s="202">
        <v>104</v>
      </c>
      <c r="E213" s="102">
        <v>154</v>
      </c>
      <c r="F213" s="94">
        <f t="shared" si="100"/>
        <v>1.7927823050058207</v>
      </c>
      <c r="G213" s="65">
        <v>4</v>
      </c>
      <c r="H213" s="94">
        <f t="shared" ref="H213:H237" si="102">G213/D213*100</f>
        <v>3.8461538461538463</v>
      </c>
      <c r="I213" s="210"/>
      <c r="J213" s="210"/>
      <c r="K213" s="210"/>
      <c r="L213" s="210">
        <f t="shared" ref="L213:L225" si="103">M213+N213+O213</f>
        <v>4</v>
      </c>
      <c r="M213" s="210">
        <v>0</v>
      </c>
      <c r="N213" s="210">
        <v>3</v>
      </c>
      <c r="O213" s="210">
        <v>1</v>
      </c>
      <c r="P213" s="94">
        <f t="shared" ref="P213:P237" si="104">L213/G213*100</f>
        <v>100</v>
      </c>
      <c r="Q213" s="229">
        <f t="shared" si="101"/>
        <v>7</v>
      </c>
      <c r="R213" s="94">
        <f t="shared" ref="R213:R240" si="105">Q213/E213*100</f>
        <v>4.5454545454545459</v>
      </c>
      <c r="S213" s="65">
        <v>7</v>
      </c>
      <c r="T213" s="120">
        <f t="shared" ref="T213:T240" si="106">S213/E213*100</f>
        <v>4.5454545454545459</v>
      </c>
      <c r="U213" s="210"/>
      <c r="V213" s="210"/>
      <c r="W213" s="210"/>
    </row>
    <row r="214" spans="1:23" s="46" customFormat="1" ht="18.75" x14ac:dyDescent="0.3">
      <c r="A214" s="92">
        <v>200</v>
      </c>
      <c r="B214" s="86" t="s">
        <v>272</v>
      </c>
      <c r="C214" s="87">
        <v>75.05</v>
      </c>
      <c r="D214" s="202">
        <v>227</v>
      </c>
      <c r="E214" s="102">
        <v>197</v>
      </c>
      <c r="F214" s="94">
        <f t="shared" si="100"/>
        <v>2.6249167221852101</v>
      </c>
      <c r="G214" s="65">
        <v>15</v>
      </c>
      <c r="H214" s="94">
        <f t="shared" si="102"/>
        <v>6.607929515418502</v>
      </c>
      <c r="I214" s="210"/>
      <c r="J214" s="210"/>
      <c r="K214" s="210"/>
      <c r="L214" s="210">
        <f t="shared" si="103"/>
        <v>15</v>
      </c>
      <c r="M214" s="210">
        <v>2</v>
      </c>
      <c r="N214" s="210">
        <v>10</v>
      </c>
      <c r="O214" s="210">
        <v>3</v>
      </c>
      <c r="P214" s="94">
        <f t="shared" si="104"/>
        <v>100</v>
      </c>
      <c r="Q214" s="229">
        <f t="shared" si="101"/>
        <v>13</v>
      </c>
      <c r="R214" s="94">
        <f t="shared" si="105"/>
        <v>6.5989847715736047</v>
      </c>
      <c r="S214" s="65">
        <v>13</v>
      </c>
      <c r="T214" s="120">
        <f t="shared" si="106"/>
        <v>6.5989847715736047</v>
      </c>
      <c r="U214" s="210"/>
      <c r="V214" s="210"/>
      <c r="W214" s="210"/>
    </row>
    <row r="215" spans="1:23" s="46" customFormat="1" ht="18.75" x14ac:dyDescent="0.3">
      <c r="A215" s="92">
        <v>201</v>
      </c>
      <c r="B215" s="86" t="s">
        <v>162</v>
      </c>
      <c r="C215" s="87">
        <v>297.78500000000003</v>
      </c>
      <c r="D215" s="202">
        <v>76</v>
      </c>
      <c r="E215" s="102">
        <v>101</v>
      </c>
      <c r="F215" s="94">
        <f t="shared" si="100"/>
        <v>0.33917087831824971</v>
      </c>
      <c r="G215" s="65">
        <v>2</v>
      </c>
      <c r="H215" s="94">
        <f t="shared" si="102"/>
        <v>2.6315789473684208</v>
      </c>
      <c r="I215" s="210"/>
      <c r="J215" s="210"/>
      <c r="K215" s="210"/>
      <c r="L215" s="210">
        <f t="shared" si="103"/>
        <v>2</v>
      </c>
      <c r="M215" s="210">
        <v>0</v>
      </c>
      <c r="N215" s="210">
        <v>1</v>
      </c>
      <c r="O215" s="210">
        <v>1</v>
      </c>
      <c r="P215" s="94">
        <f t="shared" si="104"/>
        <v>100</v>
      </c>
      <c r="Q215" s="229">
        <f t="shared" si="101"/>
        <v>3</v>
      </c>
      <c r="R215" s="94">
        <f t="shared" si="105"/>
        <v>2.9702970297029703</v>
      </c>
      <c r="S215" s="65">
        <v>3</v>
      </c>
      <c r="T215" s="120">
        <f t="shared" si="106"/>
        <v>2.9702970297029703</v>
      </c>
      <c r="U215" s="210"/>
      <c r="V215" s="210"/>
      <c r="W215" s="210"/>
    </row>
    <row r="216" spans="1:23" s="46" customFormat="1" ht="18.75" x14ac:dyDescent="0.3">
      <c r="A216" s="92">
        <v>202</v>
      </c>
      <c r="B216" s="86" t="s">
        <v>294</v>
      </c>
      <c r="C216" s="87">
        <v>14.039</v>
      </c>
      <c r="D216" s="202">
        <v>46</v>
      </c>
      <c r="E216" s="102">
        <v>30</v>
      </c>
      <c r="F216" s="94">
        <f t="shared" si="100"/>
        <v>2.1369043379158059</v>
      </c>
      <c r="G216" s="65">
        <v>3</v>
      </c>
      <c r="H216" s="94">
        <f t="shared" si="102"/>
        <v>6.5217391304347823</v>
      </c>
      <c r="I216" s="210"/>
      <c r="J216" s="210"/>
      <c r="K216" s="210"/>
      <c r="L216" s="210">
        <f t="shared" si="103"/>
        <v>3</v>
      </c>
      <c r="M216" s="210">
        <v>0</v>
      </c>
      <c r="N216" s="210">
        <v>2</v>
      </c>
      <c r="O216" s="210">
        <v>1</v>
      </c>
      <c r="P216" s="94">
        <f t="shared" si="104"/>
        <v>100</v>
      </c>
      <c r="Q216" s="229">
        <f t="shared" si="101"/>
        <v>2</v>
      </c>
      <c r="R216" s="94">
        <f t="shared" si="105"/>
        <v>6.666666666666667</v>
      </c>
      <c r="S216" s="65">
        <v>2</v>
      </c>
      <c r="T216" s="120">
        <f t="shared" si="106"/>
        <v>6.666666666666667</v>
      </c>
      <c r="U216" s="210"/>
      <c r="V216" s="210"/>
      <c r="W216" s="210"/>
    </row>
    <row r="217" spans="1:23" s="162" customFormat="1" ht="18.75" x14ac:dyDescent="0.3">
      <c r="A217" s="153">
        <v>203</v>
      </c>
      <c r="B217" s="154" t="s">
        <v>164</v>
      </c>
      <c r="C217" s="155">
        <f>SUM(C218:C225)</f>
        <v>814.23400000000004</v>
      </c>
      <c r="D217" s="161">
        <f t="shared" ref="D217:U217" si="107">SUM(D218:D225)</f>
        <v>1293</v>
      </c>
      <c r="E217" s="161">
        <f>E218+E222+E223+E224+E225</f>
        <v>1790</v>
      </c>
      <c r="F217" s="195">
        <f t="shared" si="100"/>
        <v>2.1983852307813234</v>
      </c>
      <c r="G217" s="161">
        <f t="shared" si="107"/>
        <v>45</v>
      </c>
      <c r="H217" s="195">
        <f t="shared" si="102"/>
        <v>3.4802784222737819</v>
      </c>
      <c r="I217" s="161">
        <f t="shared" si="107"/>
        <v>1</v>
      </c>
      <c r="J217" s="161">
        <f t="shared" si="107"/>
        <v>0</v>
      </c>
      <c r="K217" s="161">
        <f t="shared" si="107"/>
        <v>6</v>
      </c>
      <c r="L217" s="161">
        <f t="shared" si="107"/>
        <v>30</v>
      </c>
      <c r="M217" s="161">
        <f t="shared" si="107"/>
        <v>3</v>
      </c>
      <c r="N217" s="161">
        <f t="shared" si="107"/>
        <v>17</v>
      </c>
      <c r="O217" s="161">
        <f t="shared" si="107"/>
        <v>10</v>
      </c>
      <c r="P217" s="195">
        <f t="shared" si="104"/>
        <v>66.666666666666657</v>
      </c>
      <c r="Q217" s="161">
        <f>Q218+Q222+Q223+Q224+Q225</f>
        <v>207</v>
      </c>
      <c r="R217" s="195">
        <f t="shared" si="105"/>
        <v>11.564245810055866</v>
      </c>
      <c r="S217" s="161">
        <f>S218+S222+S223+S224+S225</f>
        <v>57</v>
      </c>
      <c r="T217" s="219">
        <f t="shared" si="106"/>
        <v>3.1843575418994416</v>
      </c>
      <c r="U217" s="161">
        <f t="shared" si="107"/>
        <v>2</v>
      </c>
      <c r="V217" s="161">
        <f t="shared" ref="V217" si="108">SUM(V218:V225)</f>
        <v>1</v>
      </c>
      <c r="W217" s="161">
        <f>SUM(W218:W225)</f>
        <v>16</v>
      </c>
    </row>
    <row r="218" spans="1:23" s="48" customFormat="1" ht="18.75" x14ac:dyDescent="0.3">
      <c r="A218" s="71">
        <v>204</v>
      </c>
      <c r="B218" s="57" t="s">
        <v>325</v>
      </c>
      <c r="C218" s="50"/>
      <c r="D218" s="201">
        <v>248</v>
      </c>
      <c r="E218" s="58">
        <f>E219+E220+E221</f>
        <v>624</v>
      </c>
      <c r="F218" s="72"/>
      <c r="G218" s="60">
        <v>7</v>
      </c>
      <c r="H218" s="72">
        <f t="shared" si="102"/>
        <v>2.82258064516129</v>
      </c>
      <c r="I218" s="209">
        <v>1</v>
      </c>
      <c r="J218" s="209">
        <v>0</v>
      </c>
      <c r="K218" s="209">
        <v>6</v>
      </c>
      <c r="L218" s="209">
        <f t="shared" si="103"/>
        <v>4</v>
      </c>
      <c r="M218" s="209">
        <v>1</v>
      </c>
      <c r="N218" s="209">
        <v>0</v>
      </c>
      <c r="O218" s="209">
        <v>3</v>
      </c>
      <c r="P218" s="72">
        <f t="shared" si="104"/>
        <v>57.142857142857139</v>
      </c>
      <c r="Q218" s="58">
        <f>Q219+Q220+Q221</f>
        <v>19</v>
      </c>
      <c r="R218" s="72"/>
      <c r="S218" s="58">
        <f>S219+S220+S221</f>
        <v>19</v>
      </c>
      <c r="T218" s="119"/>
      <c r="U218" s="209"/>
      <c r="V218" s="209"/>
      <c r="W218" s="209"/>
    </row>
    <row r="219" spans="1:23" s="48" customFormat="1" ht="18.75" x14ac:dyDescent="0.3">
      <c r="A219" s="71">
        <v>205</v>
      </c>
      <c r="B219" s="57" t="s">
        <v>273</v>
      </c>
      <c r="C219" s="50">
        <v>580.66600000000005</v>
      </c>
      <c r="D219" s="201"/>
      <c r="E219" s="58">
        <v>558</v>
      </c>
      <c r="F219" s="72">
        <f t="shared" si="100"/>
        <v>0.96096551201551317</v>
      </c>
      <c r="G219" s="60"/>
      <c r="H219" s="72"/>
      <c r="I219" s="209"/>
      <c r="J219" s="209"/>
      <c r="K219" s="209"/>
      <c r="L219" s="209"/>
      <c r="M219" s="209"/>
      <c r="N219" s="209"/>
      <c r="O219" s="209"/>
      <c r="P219" s="72"/>
      <c r="Q219" s="223">
        <f t="shared" si="101"/>
        <v>16</v>
      </c>
      <c r="R219" s="72">
        <f t="shared" si="105"/>
        <v>2.8673835125448028</v>
      </c>
      <c r="S219" s="60">
        <v>16</v>
      </c>
      <c r="T219" s="119">
        <f t="shared" si="106"/>
        <v>2.8673835125448028</v>
      </c>
      <c r="U219" s="209">
        <f t="shared" ref="U219:U220" si="109">ROUNDDOWN(Q219*15/100,0)</f>
        <v>2</v>
      </c>
      <c r="V219" s="209">
        <f t="shared" ref="V219:V220" si="110">S219-U219-W219</f>
        <v>1</v>
      </c>
      <c r="W219" s="209">
        <f t="shared" ref="W219:W220" si="111">ROUNDUP(S219*80/100,0)</f>
        <v>13</v>
      </c>
    </row>
    <row r="220" spans="1:23" s="48" customFormat="1" ht="18.75" x14ac:dyDescent="0.3">
      <c r="A220" s="71">
        <v>206</v>
      </c>
      <c r="B220" s="57" t="s">
        <v>274</v>
      </c>
      <c r="C220" s="50">
        <v>50.73</v>
      </c>
      <c r="D220" s="201"/>
      <c r="E220" s="58">
        <v>66</v>
      </c>
      <c r="F220" s="72">
        <f t="shared" si="100"/>
        <v>1.3010053222945004</v>
      </c>
      <c r="G220" s="60"/>
      <c r="H220" s="72"/>
      <c r="I220" s="209"/>
      <c r="J220" s="209"/>
      <c r="K220" s="209"/>
      <c r="L220" s="209"/>
      <c r="M220" s="209"/>
      <c r="N220" s="209"/>
      <c r="O220" s="209"/>
      <c r="P220" s="72"/>
      <c r="Q220" s="223">
        <f t="shared" si="101"/>
        <v>3</v>
      </c>
      <c r="R220" s="72">
        <f t="shared" si="105"/>
        <v>4.5454545454545459</v>
      </c>
      <c r="S220" s="60">
        <v>3</v>
      </c>
      <c r="T220" s="119">
        <f t="shared" si="106"/>
        <v>4.5454545454545459</v>
      </c>
      <c r="U220" s="209">
        <f t="shared" si="109"/>
        <v>0</v>
      </c>
      <c r="V220" s="209">
        <f t="shared" si="110"/>
        <v>0</v>
      </c>
      <c r="W220" s="209">
        <f t="shared" si="111"/>
        <v>3</v>
      </c>
    </row>
    <row r="221" spans="1:23" s="48" customFormat="1" ht="18.75" x14ac:dyDescent="0.3">
      <c r="A221" s="71">
        <v>207</v>
      </c>
      <c r="B221" s="57" t="s">
        <v>275</v>
      </c>
      <c r="C221" s="50">
        <v>1.31</v>
      </c>
      <c r="D221" s="201"/>
      <c r="E221" s="58">
        <v>0</v>
      </c>
      <c r="F221" s="72">
        <f t="shared" si="100"/>
        <v>0</v>
      </c>
      <c r="G221" s="60"/>
      <c r="H221" s="72"/>
      <c r="I221" s="209"/>
      <c r="J221" s="209"/>
      <c r="K221" s="209"/>
      <c r="L221" s="209"/>
      <c r="M221" s="209"/>
      <c r="N221" s="209"/>
      <c r="O221" s="209"/>
      <c r="P221" s="72"/>
      <c r="Q221" s="223"/>
      <c r="R221" s="72"/>
      <c r="S221" s="60"/>
      <c r="T221" s="119"/>
      <c r="U221" s="209"/>
      <c r="V221" s="209"/>
      <c r="W221" s="209"/>
    </row>
    <row r="222" spans="1:23" s="46" customFormat="1" ht="18.75" x14ac:dyDescent="0.3">
      <c r="A222" s="92">
        <v>208</v>
      </c>
      <c r="B222" s="86" t="s">
        <v>166</v>
      </c>
      <c r="C222" s="87">
        <v>59.862000000000002</v>
      </c>
      <c r="D222" s="202">
        <v>81</v>
      </c>
      <c r="E222" s="102">
        <v>83</v>
      </c>
      <c r="F222" s="94">
        <f t="shared" si="100"/>
        <v>1.3865223347031506</v>
      </c>
      <c r="G222" s="65">
        <v>4</v>
      </c>
      <c r="H222" s="94">
        <f t="shared" si="102"/>
        <v>4.9382716049382713</v>
      </c>
      <c r="I222" s="210"/>
      <c r="J222" s="210"/>
      <c r="K222" s="210"/>
      <c r="L222" s="210">
        <f t="shared" si="103"/>
        <v>4</v>
      </c>
      <c r="M222" s="210">
        <v>0</v>
      </c>
      <c r="N222" s="210">
        <v>3</v>
      </c>
      <c r="O222" s="210">
        <v>1</v>
      </c>
      <c r="P222" s="94">
        <f t="shared" si="104"/>
        <v>100</v>
      </c>
      <c r="Q222" s="229">
        <f t="shared" si="101"/>
        <v>4</v>
      </c>
      <c r="R222" s="94">
        <f t="shared" si="105"/>
        <v>4.8192771084337354</v>
      </c>
      <c r="S222" s="65">
        <v>4</v>
      </c>
      <c r="T222" s="120">
        <f t="shared" si="106"/>
        <v>4.8192771084337354</v>
      </c>
      <c r="U222" s="210"/>
      <c r="V222" s="210"/>
      <c r="W222" s="210"/>
    </row>
    <row r="223" spans="1:23" s="46" customFormat="1" ht="18.75" x14ac:dyDescent="0.3">
      <c r="A223" s="92">
        <v>209</v>
      </c>
      <c r="B223" s="86" t="s">
        <v>97</v>
      </c>
      <c r="C223" s="87">
        <v>51.22</v>
      </c>
      <c r="D223" s="202">
        <v>719</v>
      </c>
      <c r="E223" s="102">
        <v>843</v>
      </c>
      <c r="F223" s="94">
        <f t="shared" si="100"/>
        <v>16.458414681764935</v>
      </c>
      <c r="G223" s="65">
        <v>18</v>
      </c>
      <c r="H223" s="94">
        <f t="shared" si="102"/>
        <v>2.5034770514603615</v>
      </c>
      <c r="I223" s="210"/>
      <c r="J223" s="210"/>
      <c r="K223" s="210"/>
      <c r="L223" s="210">
        <f t="shared" si="103"/>
        <v>18</v>
      </c>
      <c r="M223" s="210">
        <v>1</v>
      </c>
      <c r="N223" s="210">
        <v>13</v>
      </c>
      <c r="O223" s="210">
        <v>4</v>
      </c>
      <c r="P223" s="94">
        <f t="shared" si="104"/>
        <v>100</v>
      </c>
      <c r="Q223" s="229">
        <f t="shared" si="101"/>
        <v>168</v>
      </c>
      <c r="R223" s="94">
        <f t="shared" si="105"/>
        <v>19.9288256227758</v>
      </c>
      <c r="S223" s="65">
        <v>18</v>
      </c>
      <c r="T223" s="120">
        <f t="shared" si="106"/>
        <v>2.1352313167259789</v>
      </c>
      <c r="U223" s="210"/>
      <c r="V223" s="210"/>
      <c r="W223" s="210"/>
    </row>
    <row r="224" spans="1:23" s="46" customFormat="1" ht="18.75" x14ac:dyDescent="0.3">
      <c r="A224" s="92">
        <v>210</v>
      </c>
      <c r="B224" s="86" t="s">
        <v>295</v>
      </c>
      <c r="C224" s="87">
        <v>43.893000000000001</v>
      </c>
      <c r="D224" s="202">
        <v>162</v>
      </c>
      <c r="E224" s="102">
        <v>152</v>
      </c>
      <c r="F224" s="94">
        <f t="shared" si="100"/>
        <v>3.4629667600756386</v>
      </c>
      <c r="G224" s="65">
        <v>11</v>
      </c>
      <c r="H224" s="94">
        <f t="shared" si="102"/>
        <v>6.7901234567901234</v>
      </c>
      <c r="I224" s="210"/>
      <c r="J224" s="210"/>
      <c r="K224" s="210"/>
      <c r="L224" s="210">
        <f t="shared" si="103"/>
        <v>3</v>
      </c>
      <c r="M224" s="210">
        <v>1</v>
      </c>
      <c r="N224" s="210">
        <v>1</v>
      </c>
      <c r="O224" s="210">
        <v>1</v>
      </c>
      <c r="P224" s="94">
        <f t="shared" si="104"/>
        <v>27.27272727272727</v>
      </c>
      <c r="Q224" s="229">
        <f t="shared" si="101"/>
        <v>10</v>
      </c>
      <c r="R224" s="94">
        <f t="shared" si="105"/>
        <v>6.5789473684210522</v>
      </c>
      <c r="S224" s="65">
        <v>10</v>
      </c>
      <c r="T224" s="120">
        <f t="shared" si="106"/>
        <v>6.5789473684210522</v>
      </c>
      <c r="U224" s="210"/>
      <c r="V224" s="210"/>
      <c r="W224" s="210"/>
    </row>
    <row r="225" spans="1:26" s="46" customFormat="1" ht="18.75" x14ac:dyDescent="0.3">
      <c r="A225" s="92">
        <v>211</v>
      </c>
      <c r="B225" s="86" t="s">
        <v>296</v>
      </c>
      <c r="C225" s="87">
        <v>26.553000000000001</v>
      </c>
      <c r="D225" s="202">
        <v>83</v>
      </c>
      <c r="E225" s="102">
        <v>88</v>
      </c>
      <c r="F225" s="94">
        <f t="shared" si="100"/>
        <v>3.3141264640530261</v>
      </c>
      <c r="G225" s="65">
        <v>5</v>
      </c>
      <c r="H225" s="94">
        <f t="shared" si="102"/>
        <v>6.024096385542169</v>
      </c>
      <c r="I225" s="210"/>
      <c r="J225" s="210"/>
      <c r="K225" s="210"/>
      <c r="L225" s="210">
        <f t="shared" si="103"/>
        <v>1</v>
      </c>
      <c r="M225" s="210">
        <v>0</v>
      </c>
      <c r="N225" s="210">
        <v>0</v>
      </c>
      <c r="O225" s="210">
        <v>1</v>
      </c>
      <c r="P225" s="94">
        <f t="shared" si="104"/>
        <v>20</v>
      </c>
      <c r="Q225" s="229">
        <f t="shared" si="101"/>
        <v>6</v>
      </c>
      <c r="R225" s="94">
        <f t="shared" si="105"/>
        <v>6.8181818181818175</v>
      </c>
      <c r="S225" s="65">
        <v>6</v>
      </c>
      <c r="T225" s="120">
        <f t="shared" si="106"/>
        <v>6.8181818181818175</v>
      </c>
      <c r="U225" s="210"/>
      <c r="V225" s="210"/>
      <c r="W225" s="210"/>
    </row>
    <row r="226" spans="1:26" s="162" customFormat="1" ht="18.75" x14ac:dyDescent="0.3">
      <c r="A226" s="153">
        <v>212</v>
      </c>
      <c r="B226" s="154" t="s">
        <v>167</v>
      </c>
      <c r="C226" s="155">
        <f>SUM(C227:C229)</f>
        <v>390.32700000000006</v>
      </c>
      <c r="D226" s="161">
        <f t="shared" ref="D226:U226" si="112">SUM(D227:D229)</f>
        <v>0</v>
      </c>
      <c r="E226" s="161">
        <f t="shared" si="112"/>
        <v>0</v>
      </c>
      <c r="F226" s="195">
        <f t="shared" si="100"/>
        <v>0</v>
      </c>
      <c r="G226" s="161">
        <f t="shared" si="112"/>
        <v>0</v>
      </c>
      <c r="H226" s="195">
        <v>0</v>
      </c>
      <c r="I226" s="161">
        <f t="shared" si="112"/>
        <v>0</v>
      </c>
      <c r="J226" s="161">
        <f t="shared" si="112"/>
        <v>0</v>
      </c>
      <c r="K226" s="161">
        <f t="shared" si="112"/>
        <v>0</v>
      </c>
      <c r="L226" s="161">
        <f t="shared" si="112"/>
        <v>0</v>
      </c>
      <c r="M226" s="161">
        <f t="shared" si="112"/>
        <v>0</v>
      </c>
      <c r="N226" s="161">
        <f t="shared" si="112"/>
        <v>0</v>
      </c>
      <c r="O226" s="161">
        <f t="shared" si="112"/>
        <v>0</v>
      </c>
      <c r="P226" s="195">
        <v>0</v>
      </c>
      <c r="Q226" s="215">
        <f t="shared" si="112"/>
        <v>0</v>
      </c>
      <c r="R226" s="195">
        <v>0</v>
      </c>
      <c r="S226" s="161">
        <f t="shared" si="112"/>
        <v>0</v>
      </c>
      <c r="T226" s="219">
        <v>0</v>
      </c>
      <c r="U226" s="161">
        <f t="shared" si="112"/>
        <v>0</v>
      </c>
      <c r="V226" s="161">
        <f t="shared" ref="V226" si="113">SUM(V227:V229)</f>
        <v>0</v>
      </c>
      <c r="W226" s="161">
        <v>0</v>
      </c>
    </row>
    <row r="227" spans="1:26" s="48" customFormat="1" ht="18.75" x14ac:dyDescent="0.3">
      <c r="A227" s="71">
        <v>213</v>
      </c>
      <c r="B227" s="57" t="s">
        <v>168</v>
      </c>
      <c r="C227" s="50">
        <v>284.08100000000002</v>
      </c>
      <c r="D227" s="201">
        <v>0</v>
      </c>
      <c r="E227" s="58">
        <v>0</v>
      </c>
      <c r="F227" s="72">
        <f t="shared" si="100"/>
        <v>0</v>
      </c>
      <c r="G227" s="60"/>
      <c r="H227" s="72"/>
      <c r="I227" s="209"/>
      <c r="J227" s="209"/>
      <c r="K227" s="209"/>
      <c r="L227" s="209"/>
      <c r="M227" s="209"/>
      <c r="N227" s="209"/>
      <c r="O227" s="209"/>
      <c r="P227" s="72"/>
      <c r="Q227" s="223"/>
      <c r="R227" s="72"/>
      <c r="S227" s="60"/>
      <c r="T227" s="119"/>
      <c r="U227" s="209"/>
      <c r="V227" s="209"/>
      <c r="W227" s="209"/>
    </row>
    <row r="228" spans="1:26" s="105" customFormat="1" ht="18.75" x14ac:dyDescent="0.3">
      <c r="A228" s="92">
        <v>214</v>
      </c>
      <c r="B228" s="86" t="s">
        <v>169</v>
      </c>
      <c r="C228" s="87">
        <v>96.325999999999993</v>
      </c>
      <c r="D228" s="202">
        <v>0</v>
      </c>
      <c r="E228" s="102">
        <v>0</v>
      </c>
      <c r="F228" s="94">
        <f t="shared" si="100"/>
        <v>0</v>
      </c>
      <c r="G228" s="65"/>
      <c r="H228" s="94"/>
      <c r="I228" s="210"/>
      <c r="J228" s="210"/>
      <c r="K228" s="210"/>
      <c r="L228" s="210"/>
      <c r="M228" s="102"/>
      <c r="N228" s="102"/>
      <c r="O228" s="102"/>
      <c r="P228" s="94"/>
      <c r="Q228" s="229"/>
      <c r="R228" s="94"/>
      <c r="S228" s="259"/>
      <c r="T228" s="120"/>
      <c r="U228" s="210"/>
      <c r="V228" s="210"/>
      <c r="W228" s="210"/>
    </row>
    <row r="229" spans="1:26" s="230" customFormat="1" ht="18.75" x14ac:dyDescent="0.3">
      <c r="A229" s="92">
        <v>215</v>
      </c>
      <c r="B229" s="86" t="s">
        <v>203</v>
      </c>
      <c r="C229" s="87">
        <v>9.92</v>
      </c>
      <c r="D229" s="202">
        <v>0</v>
      </c>
      <c r="E229" s="102">
        <v>0</v>
      </c>
      <c r="F229" s="94">
        <f t="shared" si="100"/>
        <v>0</v>
      </c>
      <c r="G229" s="65"/>
      <c r="H229" s="94"/>
      <c r="I229" s="210"/>
      <c r="J229" s="210"/>
      <c r="K229" s="210"/>
      <c r="L229" s="210"/>
      <c r="M229" s="210"/>
      <c r="N229" s="210"/>
      <c r="O229" s="210"/>
      <c r="P229" s="94"/>
      <c r="Q229" s="229"/>
      <c r="R229" s="94"/>
      <c r="S229" s="260"/>
      <c r="T229" s="120"/>
      <c r="U229" s="210"/>
      <c r="V229" s="210"/>
      <c r="W229" s="210"/>
    </row>
    <row r="230" spans="1:26" s="196" customFormat="1" ht="18.75" x14ac:dyDescent="0.3">
      <c r="A230" s="153">
        <v>216</v>
      </c>
      <c r="B230" s="154" t="s">
        <v>170</v>
      </c>
      <c r="C230" s="155">
        <f>SUM(C231:C236)</f>
        <v>225.99299999999999</v>
      </c>
      <c r="D230" s="161">
        <f t="shared" ref="D230:U230" si="114">SUM(D231:D236)</f>
        <v>0</v>
      </c>
      <c r="E230" s="161">
        <f t="shared" si="114"/>
        <v>0</v>
      </c>
      <c r="F230" s="195">
        <f t="shared" si="100"/>
        <v>0</v>
      </c>
      <c r="G230" s="161">
        <f t="shared" si="114"/>
        <v>0</v>
      </c>
      <c r="H230" s="195">
        <v>0</v>
      </c>
      <c r="I230" s="161">
        <f t="shared" si="114"/>
        <v>0</v>
      </c>
      <c r="J230" s="161">
        <f t="shared" si="114"/>
        <v>0</v>
      </c>
      <c r="K230" s="161">
        <f t="shared" si="114"/>
        <v>0</v>
      </c>
      <c r="L230" s="161">
        <f t="shared" si="114"/>
        <v>0</v>
      </c>
      <c r="M230" s="161">
        <f t="shared" si="114"/>
        <v>0</v>
      </c>
      <c r="N230" s="161">
        <f>SUM(N231:N236)</f>
        <v>0</v>
      </c>
      <c r="O230" s="161">
        <f t="shared" si="114"/>
        <v>0</v>
      </c>
      <c r="P230" s="195">
        <v>0</v>
      </c>
      <c r="Q230" s="215">
        <f t="shared" si="114"/>
        <v>0</v>
      </c>
      <c r="R230" s="195">
        <v>0</v>
      </c>
      <c r="S230" s="161">
        <f t="shared" si="114"/>
        <v>0</v>
      </c>
      <c r="T230" s="219">
        <v>0</v>
      </c>
      <c r="U230" s="161">
        <f t="shared" si="114"/>
        <v>0</v>
      </c>
      <c r="V230" s="161">
        <f t="shared" ref="V230" si="115">SUM(V231:V236)</f>
        <v>0</v>
      </c>
      <c r="W230" s="161"/>
    </row>
    <row r="231" spans="1:26" s="226" customFormat="1" ht="18.75" x14ac:dyDescent="0.3">
      <c r="A231" s="71">
        <v>217</v>
      </c>
      <c r="B231" s="49" t="s">
        <v>326</v>
      </c>
      <c r="C231" s="50"/>
      <c r="D231" s="201">
        <v>0</v>
      </c>
      <c r="E231" s="58">
        <v>0</v>
      </c>
      <c r="F231" s="72"/>
      <c r="G231" s="60"/>
      <c r="H231" s="72"/>
      <c r="I231" s="209"/>
      <c r="J231" s="209"/>
      <c r="K231" s="209"/>
      <c r="L231" s="209"/>
      <c r="M231" s="209"/>
      <c r="N231" s="209"/>
      <c r="O231" s="209"/>
      <c r="P231" s="72"/>
      <c r="Q231" s="223"/>
      <c r="R231" s="72"/>
      <c r="S231" s="60"/>
      <c r="T231" s="119"/>
      <c r="U231" s="209"/>
      <c r="V231" s="209"/>
      <c r="W231" s="209"/>
    </row>
    <row r="232" spans="1:26" s="226" customFormat="1" ht="18.75" x14ac:dyDescent="0.3">
      <c r="A232" s="71">
        <v>218</v>
      </c>
      <c r="B232" s="49" t="s">
        <v>276</v>
      </c>
      <c r="C232" s="50">
        <v>26.792000000000002</v>
      </c>
      <c r="D232" s="201"/>
      <c r="E232" s="58">
        <v>0</v>
      </c>
      <c r="F232" s="72">
        <f t="shared" si="100"/>
        <v>0</v>
      </c>
      <c r="G232" s="60"/>
      <c r="H232" s="72"/>
      <c r="I232" s="209"/>
      <c r="J232" s="209"/>
      <c r="K232" s="209"/>
      <c r="L232" s="209"/>
      <c r="M232" s="209"/>
      <c r="N232" s="209"/>
      <c r="O232" s="209"/>
      <c r="P232" s="72"/>
      <c r="Q232" s="223"/>
      <c r="R232" s="72"/>
      <c r="S232" s="60"/>
      <c r="T232" s="119"/>
      <c r="U232" s="209"/>
      <c r="V232" s="209"/>
      <c r="W232" s="209"/>
    </row>
    <row r="233" spans="1:26" s="226" customFormat="1" ht="18.75" x14ac:dyDescent="0.3">
      <c r="A233" s="71">
        <v>219</v>
      </c>
      <c r="B233" s="49" t="s">
        <v>277</v>
      </c>
      <c r="C233" s="50">
        <v>67.281999999999996</v>
      </c>
      <c r="D233" s="201"/>
      <c r="E233" s="58">
        <v>0</v>
      </c>
      <c r="F233" s="72">
        <f t="shared" si="100"/>
        <v>0</v>
      </c>
      <c r="G233" s="60"/>
      <c r="H233" s="72"/>
      <c r="I233" s="209"/>
      <c r="J233" s="209"/>
      <c r="K233" s="209"/>
      <c r="L233" s="209"/>
      <c r="M233" s="209"/>
      <c r="N233" s="209"/>
      <c r="O233" s="209"/>
      <c r="P233" s="72"/>
      <c r="Q233" s="223"/>
      <c r="R233" s="72"/>
      <c r="S233" s="60"/>
      <c r="T233" s="119"/>
      <c r="U233" s="209"/>
      <c r="V233" s="209"/>
      <c r="W233" s="209"/>
    </row>
    <row r="234" spans="1:26" s="226" customFormat="1" ht="18.75" x14ac:dyDescent="0.3">
      <c r="A234" s="71">
        <v>220</v>
      </c>
      <c r="B234" s="49" t="s">
        <v>278</v>
      </c>
      <c r="C234" s="50">
        <v>4.96</v>
      </c>
      <c r="D234" s="201"/>
      <c r="E234" s="58">
        <v>0</v>
      </c>
      <c r="F234" s="72">
        <f t="shared" si="100"/>
        <v>0</v>
      </c>
      <c r="G234" s="60"/>
      <c r="H234" s="72"/>
      <c r="I234" s="209"/>
      <c r="J234" s="209"/>
      <c r="K234" s="209"/>
      <c r="L234" s="209"/>
      <c r="M234" s="209"/>
      <c r="N234" s="209"/>
      <c r="O234" s="209"/>
      <c r="P234" s="72"/>
      <c r="Q234" s="223"/>
      <c r="R234" s="72"/>
      <c r="S234" s="60"/>
      <c r="T234" s="119"/>
      <c r="U234" s="209"/>
      <c r="V234" s="209"/>
      <c r="W234" s="209"/>
    </row>
    <row r="235" spans="1:26" s="63" customFormat="1" ht="18.75" x14ac:dyDescent="0.3">
      <c r="A235" s="92">
        <v>221</v>
      </c>
      <c r="B235" s="93" t="s">
        <v>172</v>
      </c>
      <c r="C235" s="87">
        <v>52.792999999999999</v>
      </c>
      <c r="D235" s="202">
        <v>0</v>
      </c>
      <c r="E235" s="102">
        <v>0</v>
      </c>
      <c r="F235" s="94">
        <f t="shared" si="100"/>
        <v>0</v>
      </c>
      <c r="G235" s="65"/>
      <c r="H235" s="94"/>
      <c r="I235" s="210"/>
      <c r="J235" s="210"/>
      <c r="K235" s="210"/>
      <c r="L235" s="210"/>
      <c r="M235" s="210"/>
      <c r="N235" s="210"/>
      <c r="O235" s="210"/>
      <c r="P235" s="94"/>
      <c r="Q235" s="229"/>
      <c r="R235" s="94"/>
      <c r="S235" s="65"/>
      <c r="T235" s="120"/>
      <c r="U235" s="210"/>
      <c r="V235" s="210"/>
      <c r="W235" s="210"/>
    </row>
    <row r="236" spans="1:26" s="63" customFormat="1" ht="18.75" x14ac:dyDescent="0.3">
      <c r="A236" s="92">
        <v>222</v>
      </c>
      <c r="B236" s="93" t="s">
        <v>173</v>
      </c>
      <c r="C236" s="87">
        <v>74.165999999999997</v>
      </c>
      <c r="D236" s="202">
        <v>0</v>
      </c>
      <c r="E236" s="102">
        <v>0</v>
      </c>
      <c r="F236" s="94">
        <f t="shared" si="100"/>
        <v>0</v>
      </c>
      <c r="G236" s="65"/>
      <c r="H236" s="94"/>
      <c r="I236" s="210"/>
      <c r="J236" s="210"/>
      <c r="K236" s="210"/>
      <c r="L236" s="210"/>
      <c r="M236" s="210"/>
      <c r="N236" s="210"/>
      <c r="O236" s="210"/>
      <c r="P236" s="94"/>
      <c r="Q236" s="229"/>
      <c r="R236" s="94"/>
      <c r="S236" s="65"/>
      <c r="T236" s="120"/>
      <c r="U236" s="210"/>
      <c r="V236" s="210"/>
      <c r="W236" s="210"/>
    </row>
    <row r="237" spans="1:26" s="196" customFormat="1" ht="18.75" x14ac:dyDescent="0.3">
      <c r="A237" s="156"/>
      <c r="B237" s="197" t="s">
        <v>174</v>
      </c>
      <c r="C237" s="198">
        <f>C16+C21+C36+C44+C47+C55+C58+C65+C75+C78+C92+C99+C102+C108+C116+C128+C132+C142+C148+C154+C158+C162+C167+C170+C184+C187+C193+C202+C205+C217+C226+C230</f>
        <v>13688.980999999998</v>
      </c>
      <c r="D237" s="171">
        <f>D16+D21+D36+D44+D47+D55+D58+D65+D75+D78+D92+D99+D102+D108+D116+D128+D132+D142+D148+D154+D158+D162+D167+D170+D184+D187+D193+D202+D205+D217+D226+D230</f>
        <v>12196</v>
      </c>
      <c r="E237" s="171">
        <f>E16+E21+E36+E44+E47+E55+E58+E65+E75+E78+E92+E99+E102+E108+E116+E128+E132+E142+E148+E154+E158+E162+E167+E170+E184+E187+E193+E202+E205+E217+E226+E230</f>
        <v>11520</v>
      </c>
      <c r="F237" s="195">
        <f t="shared" si="100"/>
        <v>0.8415527788372269</v>
      </c>
      <c r="G237" s="171">
        <f>G16+G21+G36+G44+G47+G55+G58+G65+G75+G78+G92+G99+G102+G108+G116+G128+G132+G142+G148+G154+G158+G162+G167+G170+G184+G187+G193+G202+G205+G217+G226+G230</f>
        <v>431</v>
      </c>
      <c r="H237" s="195">
        <f t="shared" si="102"/>
        <v>3.5339455559199742</v>
      </c>
      <c r="I237" s="171">
        <f t="shared" ref="I237:O237" si="116">I16+I21+I36+I44+I47+I55+I58+I65+I75+I78+I92+I99+I102+I108+I116+I128+I132+I142+I148+I154+I158+I162+I167+I170+I184+I187+I193+I202+I205+I217+I226+I230</f>
        <v>19</v>
      </c>
      <c r="J237" s="171">
        <f t="shared" si="116"/>
        <v>9</v>
      </c>
      <c r="K237" s="171">
        <f t="shared" si="116"/>
        <v>124</v>
      </c>
      <c r="L237" s="171">
        <f t="shared" si="116"/>
        <v>333</v>
      </c>
      <c r="M237" s="171">
        <f t="shared" si="116"/>
        <v>37</v>
      </c>
      <c r="N237" s="171">
        <f t="shared" si="116"/>
        <v>160</v>
      </c>
      <c r="O237" s="171">
        <f t="shared" si="116"/>
        <v>136</v>
      </c>
      <c r="P237" s="195">
        <f t="shared" si="104"/>
        <v>77.262180974477957</v>
      </c>
      <c r="Q237" s="222">
        <f>Q16+Q21+Q36+Q44+Q47+Q55+Q58+Q65+Q75+Q78+Q92+Q99+Q102+Q108+Q116+Q128+Q132+Q142+Q148+Q154+Q158+Q162+Q167+Q170+Q184+Q187+Q193+Q202+Q205+Q217+Q226+Q230</f>
        <v>628</v>
      </c>
      <c r="R237" s="195">
        <f t="shared" si="105"/>
        <v>5.4513888888888893</v>
      </c>
      <c r="S237" s="171">
        <f>S16+S21+S36+S44+S47+S55+S58+S65+S75+S78+S92+S99+S102+S108+S116+S128+S132+S142+S148+S154+S158+S162+S167+S170+S184+S187+S193+S202+S205+S217+S226+S230</f>
        <v>464</v>
      </c>
      <c r="T237" s="219">
        <f t="shared" si="106"/>
        <v>4.0277777777777777</v>
      </c>
      <c r="U237" s="171">
        <f>U16+U21+U36+U44+U47+U55+U58+U65+U75+U78+U92+U99+U102+U108+U116+U128+U132+U142+U148+U154+U158+U162+U167+U170+U184+U187+U193+U202+U205+U217+U226+U230</f>
        <v>20</v>
      </c>
      <c r="V237" s="171">
        <f t="shared" ref="V237:W237" si="117">V16+V21+V36+V44+V47+V55+V58+V65+V75+V78+V92+V99+V102+V108+V116+V128+V132+V142+V148+V154+V158+V162+V167+V170+V184+V187+V193+V202+V205+V217+V226+V230</f>
        <v>11</v>
      </c>
      <c r="W237" s="171">
        <f t="shared" si="117"/>
        <v>148</v>
      </c>
      <c r="X237" s="199"/>
      <c r="Y237" s="199"/>
    </row>
    <row r="238" spans="1:26" s="59" customFormat="1" ht="18.75" x14ac:dyDescent="0.25">
      <c r="B238" s="78" t="s">
        <v>205</v>
      </c>
      <c r="D238" s="60">
        <f t="shared" ref="D238" si="118">D234+D233+D232+D231+D227+D221+D220+D219+D218+D211+D210+D209+D208++D207+D206+D203+D197+D196+D195+D194+D190+D189+D188+D185+D176+D175+D174+D173+D172+D168+D165+D164+D163+D159+D155+D150+D146+D145+D144+D143+D136+D135+D134+D133+D129+D120+D119+D118+D112+D111+D110+D106+D105+D104+D103+D100+D94+D86+D85+D84+D83+D82+D81+D80+D76+D67+D62+D61+D60+D56+D51+D50+D49+D48+D45+D40+D39+D38+D27+D26+D25+D24+D23+D19+D18+D17</f>
        <v>4306</v>
      </c>
      <c r="E238" s="60">
        <f>E17+E23+E38+E45+E48+E56+E60+E67+E76+E80+E94+E100+E103+E110+E118+E129+E133+E143+E150+E155+E159+E163+E168+E172+E185+E188+E194+E203+E206+E218+E227+E231</f>
        <v>4636</v>
      </c>
      <c r="F238" s="72"/>
      <c r="G238" s="60">
        <f>G234+G233+G232+G231+G227+G221+G220+G219+G218+G211+G210+G209+G208++G207+G206+G203+G197+G196+G195+G194+G190+G189+G188+G185+G176+G175+G174+G173+G172+G168+G165+G164+G163+G159+G155+G150+G146+G145+G144+G143+G136+G135+G134+G133+G129+G120+G119+G118+G112+G111+G110+G106+G105+G104+G103+G100+G94+G86+G85+G84+G83+G82+G81+G80+G76+G67+G62+G61+G60+G56+G51+G50+G49+G48+G45+G40+G39+G38+G27+G26+G25+G24+G23+G19+G18+G17</f>
        <v>152</v>
      </c>
      <c r="H238" s="72">
        <v>0</v>
      </c>
      <c r="I238" s="60">
        <f t="shared" ref="I238:V238" si="119">I234+I233+I232+I231+I227+I221+I220+I219+I218+I211+I210+I209+I208++I207+I206+I203+I197+I196+I195+I194+I190+I189+I188+I185+I176+I175+I174+I173+I172+I168+I165+I164+I163+I159+I155+I150+I146+I145+I144+I143+I136+I135+I134+I133+I129+I120+I119+I118+I112+I111+I110+I106+I105+I104+I103+I100+I94+I86+I85+I84+I83+I82+I81+I80+I76+I67+I62+I61+I60+I56+I51+I50+I49+I48+I45+I40+I39+I38+I27+I26+I25+I24+I23+I19+I18+I17</f>
        <v>19</v>
      </c>
      <c r="J238" s="60">
        <f t="shared" si="119"/>
        <v>9</v>
      </c>
      <c r="K238" s="60">
        <f t="shared" si="119"/>
        <v>124</v>
      </c>
      <c r="L238" s="60">
        <f t="shared" si="119"/>
        <v>92</v>
      </c>
      <c r="M238" s="60">
        <f t="shared" si="119"/>
        <v>16</v>
      </c>
      <c r="N238" s="60">
        <f t="shared" si="119"/>
        <v>6</v>
      </c>
      <c r="O238" s="60">
        <f t="shared" si="119"/>
        <v>70</v>
      </c>
      <c r="P238" s="116">
        <f>L238/G238*100</f>
        <v>60.526315789473685</v>
      </c>
      <c r="Q238" s="60">
        <f>Q17+Q23+Q38+Q45+Q48+Q56+Q60+Q67+Q76+Q80+Q94+Q100+Q103+Q110+Q118+Q129+Q133+Q143+Q150+Q155+Q159+Q163+Q168+Q172+Q185+Q188+Q194+Q203+Q206+Q218+Q227+Q231</f>
        <v>179</v>
      </c>
      <c r="R238" s="72">
        <f t="shared" si="105"/>
        <v>3.8610871440897325</v>
      </c>
      <c r="S238" s="60">
        <f>S17+S23+S38+S45+S48+S56+S60+S67+S76+S80+S94+S100+S103+S110+S118+S129+S133+S143+S150+S155+S159+S163+S168+S172+S185+S188+S194+S203+S206+S218+S227+S231</f>
        <v>179</v>
      </c>
      <c r="T238" s="119">
        <f t="shared" si="106"/>
        <v>3.8610871440897325</v>
      </c>
      <c r="U238" s="60">
        <f t="shared" si="119"/>
        <v>20</v>
      </c>
      <c r="V238" s="60">
        <f t="shared" si="119"/>
        <v>11</v>
      </c>
      <c r="W238" s="60">
        <f>W234+W233+W232+W231+W227+W221+W220+W219+W218+W211+W210+W209+W208++W207+W206+W203+W197+W196+W195+W194+W190+W189+W188+W185+W176+W175+W174+W173+W172+W168+W165+W164+W163+W159+W155+W150+W146+W145+W144+W143+W136+W135+W134+W133+W129+W120+W119+W118+W112+W111+W110+W106+W105+W104+W103+W100+W94+W86+W85+W84+W83+W82+W81+W80+W76+W67+W62+W61+W60+W56+W51+W50+W49+W48+W45+W40+W39+W38+W27+W26+W25+W24+W23+W19+W18+W17</f>
        <v>148</v>
      </c>
      <c r="X238" s="227"/>
      <c r="Y238" s="227"/>
      <c r="Z238" s="79"/>
    </row>
    <row r="239" spans="1:26" s="7" customFormat="1" ht="18.75" x14ac:dyDescent="0.25">
      <c r="A239" s="80"/>
      <c r="B239" s="80" t="s">
        <v>206</v>
      </c>
      <c r="C239" s="81"/>
      <c r="D239" s="65">
        <f>D20+D28+D29+D30+D31+D32+D33+D34+D35+D41+D42+D43+D46+D52+D53+D54+D57+D63+D64+D68+D69+D70+D71+D72+D73+D74+D87+D77+D88+D89+D90+D91+D95+D96+D97+D98+D101+D107+D113+D114+D115+D121+D122+D123+D124+D125+D126+D127+D130+D131+D137+D138+D139+D140+D141+D147+D151+D152+D153+D156+D157+D160+D161+D166+D169+D177+D178+D179+D180+D181+D182+D183+D186+D191+D192+D198+D199+D200+D201+D204+D212+D213+D214+D215+D216+D222+D223+D224+D225+D229+D228+D235+D236</f>
        <v>6045</v>
      </c>
      <c r="E239" s="65">
        <f t="shared" ref="E239:S239" si="120">E20+E28+E29+E30+E31+E32+E33+E34+E35+E41+E42+E43+E46+E52+E53+E54+E57+E63+E64+E68+E69+E70+E71+E72+E73+E74+E87+E77+E88+E89+E90+E91+E95+E96+E97+E98+E101+E107+E113+E114+E115+E121+E122+E123+E124+E125+E126+E127+E130+E131+E137+E138+E139+E140+E141+E147+E151+E152+E153+E156+E157+E160+E161+E166+E169+E177+E178+E179+E180+E181+E182+E183+E186+E191+E192+E198+E199+E200+E201+E204+E212+E213+E214+E215+E216+E222+E223+E224+E225+E229+E228+E235+E236</f>
        <v>5461</v>
      </c>
      <c r="F239" s="94"/>
      <c r="G239" s="65">
        <f t="shared" si="120"/>
        <v>279</v>
      </c>
      <c r="H239" s="94">
        <v>0</v>
      </c>
      <c r="I239" s="65">
        <f t="shared" si="120"/>
        <v>0</v>
      </c>
      <c r="J239" s="65">
        <f t="shared" si="120"/>
        <v>0</v>
      </c>
      <c r="K239" s="65">
        <f t="shared" si="120"/>
        <v>0</v>
      </c>
      <c r="L239" s="65">
        <f t="shared" si="120"/>
        <v>241</v>
      </c>
      <c r="M239" s="65">
        <f t="shared" si="120"/>
        <v>21</v>
      </c>
      <c r="N239" s="65">
        <f t="shared" si="120"/>
        <v>154</v>
      </c>
      <c r="O239" s="65">
        <f t="shared" si="120"/>
        <v>66</v>
      </c>
      <c r="P239" s="94">
        <v>0</v>
      </c>
      <c r="Q239" s="65">
        <f t="shared" si="120"/>
        <v>449</v>
      </c>
      <c r="R239" s="94">
        <f t="shared" si="105"/>
        <v>8.2219373741073056</v>
      </c>
      <c r="S239" s="65">
        <f t="shared" si="120"/>
        <v>285</v>
      </c>
      <c r="T239" s="120">
        <f t="shared" si="106"/>
        <v>5.2188243911371544</v>
      </c>
      <c r="U239" s="65"/>
      <c r="V239" s="65"/>
      <c r="W239" s="65"/>
      <c r="X239" s="84"/>
      <c r="Y239" s="84"/>
      <c r="Z239" s="70"/>
    </row>
    <row r="240" spans="1:26" s="31" customFormat="1" ht="18.75" x14ac:dyDescent="0.25">
      <c r="B240" s="31" t="s">
        <v>207</v>
      </c>
      <c r="D240" s="205">
        <f>D22+D37+D59+D66+D79+D93+D109+D117+D149+D171</f>
        <v>1845</v>
      </c>
      <c r="E240" s="205">
        <f t="shared" ref="E240:V240" si="121">E22+E37+E59+E66+E79+E93+E109+E117+E149+E171</f>
        <v>1423</v>
      </c>
      <c r="F240" s="67"/>
      <c r="G240" s="205">
        <f t="shared" si="121"/>
        <v>0</v>
      </c>
      <c r="H240" s="67">
        <f t="shared" ref="H240" si="122">G240/D240*100</f>
        <v>0</v>
      </c>
      <c r="I240" s="205">
        <f t="shared" si="121"/>
        <v>0</v>
      </c>
      <c r="J240" s="205">
        <f t="shared" si="121"/>
        <v>0</v>
      </c>
      <c r="K240" s="205">
        <f t="shared" si="121"/>
        <v>0</v>
      </c>
      <c r="L240" s="205">
        <f t="shared" si="121"/>
        <v>0</v>
      </c>
      <c r="M240" s="205">
        <f t="shared" si="121"/>
        <v>0</v>
      </c>
      <c r="N240" s="205">
        <f t="shared" si="121"/>
        <v>0</v>
      </c>
      <c r="O240" s="205">
        <f t="shared" si="121"/>
        <v>0</v>
      </c>
      <c r="P240" s="67">
        <v>0</v>
      </c>
      <c r="Q240" s="205">
        <f t="shared" si="121"/>
        <v>0</v>
      </c>
      <c r="R240" s="67">
        <f t="shared" si="105"/>
        <v>0</v>
      </c>
      <c r="S240" s="205">
        <f t="shared" si="121"/>
        <v>0</v>
      </c>
      <c r="T240" s="121">
        <f t="shared" si="106"/>
        <v>0</v>
      </c>
      <c r="U240" s="205">
        <f t="shared" si="121"/>
        <v>0</v>
      </c>
      <c r="V240" s="205">
        <f t="shared" si="121"/>
        <v>0</v>
      </c>
      <c r="W240" s="205">
        <f>W22+W37+W59+W66+W79+W93+W109+W117+W149+W171</f>
        <v>0</v>
      </c>
      <c r="X240" s="84"/>
      <c r="Y240" s="84"/>
      <c r="Z240" s="34"/>
    </row>
    <row r="241" spans="1:19" x14ac:dyDescent="0.25">
      <c r="S241" s="216"/>
    </row>
    <row r="242" spans="1:19" x14ac:dyDescent="0.25">
      <c r="S242" s="216"/>
    </row>
    <row r="243" spans="1:19" ht="18.75" x14ac:dyDescent="0.3">
      <c r="A243" s="270"/>
      <c r="B243" s="270"/>
      <c r="D243" s="270"/>
      <c r="E243" s="270"/>
      <c r="F243" s="270"/>
      <c r="G243" s="270"/>
      <c r="H243" s="270"/>
      <c r="J243" s="127"/>
      <c r="K243" s="127"/>
      <c r="N243" s="148"/>
      <c r="O243" s="148"/>
      <c r="R243" s="272"/>
      <c r="S243" s="272"/>
    </row>
    <row r="244" spans="1:19" x14ac:dyDescent="0.25">
      <c r="A244" s="126"/>
      <c r="B244" s="126"/>
      <c r="D244" s="337" t="s">
        <v>213</v>
      </c>
      <c r="E244" s="337"/>
      <c r="F244" s="337"/>
      <c r="G244" s="337"/>
      <c r="H244" s="337"/>
      <c r="J244" s="338" t="s">
        <v>214</v>
      </c>
      <c r="K244" s="338"/>
      <c r="N244" s="149" t="s">
        <v>215</v>
      </c>
      <c r="O244" s="149"/>
    </row>
  </sheetData>
  <sheetProtection password="CF88" sheet="1" objects="1" scenarios="1" selectLockedCells="1" selectUnlockedCells="1"/>
  <autoFilter ref="A15:Z240">
    <filterColumn colId="23" showButton="0"/>
  </autoFilter>
  <mergeCells count="45">
    <mergeCell ref="A243:B243"/>
    <mergeCell ref="D243:H243"/>
    <mergeCell ref="D244:H244"/>
    <mergeCell ref="J244:K244"/>
    <mergeCell ref="R243:S243"/>
    <mergeCell ref="X31:Y31"/>
    <mergeCell ref="X15:Y15"/>
    <mergeCell ref="X16:Y16"/>
    <mergeCell ref="X17:Y17"/>
    <mergeCell ref="X21:Y21"/>
    <mergeCell ref="X28:Y28"/>
    <mergeCell ref="T11:T14"/>
    <mergeCell ref="U11:W11"/>
    <mergeCell ref="I12:J13"/>
    <mergeCell ref="K12:K14"/>
    <mergeCell ref="M12:N13"/>
    <mergeCell ref="O12:O14"/>
    <mergeCell ref="U12:V13"/>
    <mergeCell ref="W12:W14"/>
    <mergeCell ref="L11:L14"/>
    <mergeCell ref="M11:O11"/>
    <mergeCell ref="P11:P14"/>
    <mergeCell ref="Q11:Q14"/>
    <mergeCell ref="R11:R14"/>
    <mergeCell ref="Q9:W9"/>
    <mergeCell ref="G10:K10"/>
    <mergeCell ref="L10:P10"/>
    <mergeCell ref="Q10:R10"/>
    <mergeCell ref="S10:W10"/>
    <mergeCell ref="A3:W3"/>
    <mergeCell ref="A4:W4"/>
    <mergeCell ref="A6:W6"/>
    <mergeCell ref="A7:W7"/>
    <mergeCell ref="A9:A14"/>
    <mergeCell ref="B9:B14"/>
    <mergeCell ref="C9:C14"/>
    <mergeCell ref="D9:E10"/>
    <mergeCell ref="F9:F14"/>
    <mergeCell ref="G9:P9"/>
    <mergeCell ref="D11:D14"/>
    <mergeCell ref="E11:E14"/>
    <mergeCell ref="G11:G14"/>
    <mergeCell ref="H11:H14"/>
    <mergeCell ref="I11:K11"/>
    <mergeCell ref="S11:S14"/>
  </mergeCells>
  <pageMargins left="0.70866141732283472" right="0.70866141732283472" top="0.74803149606299213" bottom="0.74803149606299213" header="0.31496062992125984" footer="0.31496062992125984"/>
  <pageSetup paperSize="9" scale="8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338"/>
  <sheetViews>
    <sheetView view="pageBreakPreview" zoomScale="130" zoomScaleNormal="70" zoomScaleSheetLayoutView="130" workbookViewId="0">
      <pane ySplit="11" topLeftCell="A12" activePane="bottomLeft" state="frozen"/>
      <selection pane="bottomLeft" activeCell="A5" sqref="A5:W5"/>
    </sheetView>
  </sheetViews>
  <sheetFormatPr defaultRowHeight="15" x14ac:dyDescent="0.25"/>
  <cols>
    <col min="1" max="1" width="5.7109375" customWidth="1"/>
    <col min="2" max="2" width="45.7109375" customWidth="1"/>
    <col min="3" max="3" width="16.28515625" customWidth="1"/>
    <col min="4" max="4" width="11.85546875" customWidth="1"/>
    <col min="5" max="5" width="12.42578125" customWidth="1"/>
    <col min="6" max="6" width="14.28515625" customWidth="1"/>
    <col min="7" max="7" width="18.5703125" hidden="1" customWidth="1"/>
    <col min="8" max="8" width="8.7109375" hidden="1" customWidth="1"/>
    <col min="9" max="9" width="9.140625" hidden="1" customWidth="1"/>
    <col min="10" max="10" width="11.42578125" hidden="1" customWidth="1"/>
    <col min="11" max="11" width="9.140625" hidden="1" customWidth="1"/>
    <col min="12" max="12" width="7.7109375" hidden="1" customWidth="1"/>
    <col min="13" max="13" width="9.140625" hidden="1" customWidth="1"/>
    <col min="14" max="14" width="11.28515625" hidden="1" customWidth="1"/>
    <col min="15" max="15" width="9.140625" hidden="1" customWidth="1"/>
    <col min="16" max="16" width="10.85546875" hidden="1" customWidth="1"/>
    <col min="17" max="17" width="23.140625" hidden="1" customWidth="1"/>
    <col min="18" max="18" width="11.28515625" hidden="1" customWidth="1"/>
    <col min="19" max="19" width="9.28515625" customWidth="1"/>
    <col min="20" max="20" width="9.85546875" customWidth="1"/>
    <col min="21" max="21" width="9.140625" hidden="1" customWidth="1"/>
    <col min="22" max="22" width="11.28515625" hidden="1" customWidth="1"/>
    <col min="23" max="23" width="9.140625" hidden="1" customWidth="1"/>
  </cols>
  <sheetData>
    <row r="1" spans="1:25" ht="18.75" hidden="1" x14ac:dyDescent="0.25">
      <c r="A1" s="303" t="s">
        <v>14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"/>
      <c r="Y1" s="3"/>
    </row>
    <row r="2" spans="1:25" ht="18.75" hidden="1" x14ac:dyDescent="0.25">
      <c r="A2" s="303" t="s">
        <v>298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</row>
    <row r="3" spans="1:25" ht="18.75" hidden="1" x14ac:dyDescent="0.3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5" ht="18.75" hidden="1" x14ac:dyDescent="0.25">
      <c r="A4" s="305" t="s">
        <v>175</v>
      </c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5"/>
      <c r="Q4" s="305"/>
      <c r="R4" s="305"/>
      <c r="S4" s="305"/>
      <c r="T4" s="305"/>
      <c r="U4" s="305"/>
      <c r="V4" s="305"/>
      <c r="W4" s="305"/>
    </row>
    <row r="5" spans="1:25" ht="18.75" x14ac:dyDescent="0.25">
      <c r="A5" s="305" t="s">
        <v>179</v>
      </c>
      <c r="B5" s="305"/>
      <c r="C5" s="305"/>
      <c r="D5" s="305"/>
      <c r="E5" s="305"/>
      <c r="F5" s="305"/>
      <c r="G5" s="305"/>
      <c r="H5" s="305"/>
      <c r="I5" s="305"/>
      <c r="J5" s="305"/>
      <c r="K5" s="305"/>
      <c r="L5" s="305"/>
      <c r="M5" s="305"/>
      <c r="N5" s="305"/>
      <c r="O5" s="305"/>
      <c r="P5" s="305"/>
      <c r="Q5" s="305"/>
      <c r="R5" s="305"/>
      <c r="S5" s="305"/>
      <c r="T5" s="305"/>
      <c r="U5" s="305"/>
      <c r="V5" s="305"/>
      <c r="W5" s="305"/>
    </row>
    <row r="6" spans="1:25" ht="19.5" thickBot="1" x14ac:dyDescent="0.35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5" ht="16.5" customHeight="1" thickBot="1" x14ac:dyDescent="0.3">
      <c r="A7" s="282" t="s">
        <v>25</v>
      </c>
      <c r="B7" s="282" t="s">
        <v>15</v>
      </c>
      <c r="C7" s="282" t="s">
        <v>345</v>
      </c>
      <c r="D7" s="278" t="s">
        <v>346</v>
      </c>
      <c r="E7" s="279"/>
      <c r="F7" s="282" t="s">
        <v>344</v>
      </c>
      <c r="G7" s="327" t="s">
        <v>1</v>
      </c>
      <c r="H7" s="295"/>
      <c r="I7" s="295"/>
      <c r="J7" s="295"/>
      <c r="K7" s="295"/>
      <c r="L7" s="295"/>
      <c r="M7" s="295"/>
      <c r="N7" s="295"/>
      <c r="O7" s="295"/>
      <c r="P7" s="296"/>
      <c r="Q7" s="327" t="s">
        <v>2</v>
      </c>
      <c r="R7" s="295"/>
      <c r="S7" s="295"/>
      <c r="T7" s="295"/>
      <c r="U7" s="295"/>
      <c r="V7" s="295"/>
      <c r="W7" s="296"/>
    </row>
    <row r="8" spans="1:25" ht="45" customHeight="1" thickBot="1" x14ac:dyDescent="0.3">
      <c r="A8" s="283"/>
      <c r="B8" s="283"/>
      <c r="C8" s="283"/>
      <c r="D8" s="280"/>
      <c r="E8" s="281"/>
      <c r="F8" s="283"/>
      <c r="G8" s="327" t="s">
        <v>17</v>
      </c>
      <c r="H8" s="295"/>
      <c r="I8" s="342"/>
      <c r="J8" s="342"/>
      <c r="K8" s="279"/>
      <c r="L8" s="278" t="s">
        <v>18</v>
      </c>
      <c r="M8" s="342"/>
      <c r="N8" s="342"/>
      <c r="O8" s="342"/>
      <c r="P8" s="279"/>
      <c r="Q8" s="278" t="s">
        <v>19</v>
      </c>
      <c r="R8" s="279"/>
      <c r="S8" s="278" t="s">
        <v>20</v>
      </c>
      <c r="T8" s="342"/>
      <c r="U8" s="342"/>
      <c r="V8" s="342"/>
      <c r="W8" s="279"/>
    </row>
    <row r="9" spans="1:25" ht="27.75" customHeight="1" thickBot="1" x14ac:dyDescent="0.3">
      <c r="A9" s="283"/>
      <c r="B9" s="283"/>
      <c r="C9" s="283"/>
      <c r="D9" s="282" t="s">
        <v>204</v>
      </c>
      <c r="E9" s="282" t="s">
        <v>297</v>
      </c>
      <c r="F9" s="283"/>
      <c r="G9" s="328" t="s">
        <v>8</v>
      </c>
      <c r="H9" s="358" t="s">
        <v>9</v>
      </c>
      <c r="I9" s="352" t="s">
        <v>21</v>
      </c>
      <c r="J9" s="353"/>
      <c r="K9" s="354"/>
      <c r="L9" s="355" t="s">
        <v>8</v>
      </c>
      <c r="M9" s="343" t="s">
        <v>11</v>
      </c>
      <c r="N9" s="343"/>
      <c r="O9" s="343"/>
      <c r="P9" s="339" t="s">
        <v>22</v>
      </c>
      <c r="Q9" s="339" t="s">
        <v>8</v>
      </c>
      <c r="R9" s="339" t="s">
        <v>9</v>
      </c>
      <c r="S9" s="339" t="s">
        <v>8</v>
      </c>
      <c r="T9" s="339" t="s">
        <v>9</v>
      </c>
      <c r="U9" s="343" t="s">
        <v>11</v>
      </c>
      <c r="V9" s="343"/>
      <c r="W9" s="344"/>
    </row>
    <row r="10" spans="1:25" ht="19.5" customHeight="1" thickBot="1" x14ac:dyDescent="0.3">
      <c r="A10" s="283"/>
      <c r="B10" s="283"/>
      <c r="C10" s="283"/>
      <c r="D10" s="283"/>
      <c r="E10" s="283"/>
      <c r="F10" s="283"/>
      <c r="G10" s="329"/>
      <c r="H10" s="359"/>
      <c r="I10" s="345" t="s">
        <v>12</v>
      </c>
      <c r="J10" s="346"/>
      <c r="K10" s="347" t="s">
        <v>13</v>
      </c>
      <c r="L10" s="356"/>
      <c r="M10" s="349" t="s">
        <v>12</v>
      </c>
      <c r="N10" s="349"/>
      <c r="O10" s="340" t="s">
        <v>13</v>
      </c>
      <c r="P10" s="340"/>
      <c r="Q10" s="340"/>
      <c r="R10" s="340"/>
      <c r="S10" s="340"/>
      <c r="T10" s="340"/>
      <c r="U10" s="349" t="s">
        <v>12</v>
      </c>
      <c r="V10" s="349"/>
      <c r="W10" s="350" t="s">
        <v>13</v>
      </c>
    </row>
    <row r="11" spans="1:25" ht="8.25" customHeight="1" thickBot="1" x14ac:dyDescent="0.3">
      <c r="A11" s="283"/>
      <c r="B11" s="283"/>
      <c r="C11" s="283"/>
      <c r="D11" s="283"/>
      <c r="E11" s="283"/>
      <c r="F11" s="283"/>
      <c r="G11" s="329"/>
      <c r="H11" s="359"/>
      <c r="I11" s="114" t="s">
        <v>23</v>
      </c>
      <c r="J11" s="115" t="s">
        <v>24</v>
      </c>
      <c r="K11" s="348"/>
      <c r="L11" s="357"/>
      <c r="M11" s="113" t="s">
        <v>23</v>
      </c>
      <c r="N11" s="113" t="s">
        <v>24</v>
      </c>
      <c r="O11" s="341"/>
      <c r="P11" s="341"/>
      <c r="Q11" s="341"/>
      <c r="R11" s="341"/>
      <c r="S11" s="341"/>
      <c r="T11" s="341"/>
      <c r="U11" s="113" t="s">
        <v>23</v>
      </c>
      <c r="V11" s="113" t="s">
        <v>24</v>
      </c>
      <c r="W11" s="351"/>
    </row>
    <row r="12" spans="1:25" ht="25.5" customHeight="1" x14ac:dyDescent="0.25">
      <c r="A12" s="22">
        <v>1</v>
      </c>
      <c r="B12" s="22">
        <v>2</v>
      </c>
      <c r="C12" s="283"/>
      <c r="D12" s="22">
        <v>4</v>
      </c>
      <c r="E12" s="22">
        <v>5</v>
      </c>
      <c r="F12" s="283"/>
      <c r="G12" s="22">
        <v>7</v>
      </c>
      <c r="H12" s="22">
        <v>8</v>
      </c>
      <c r="I12" s="107">
        <v>9</v>
      </c>
      <c r="J12" s="107">
        <v>10</v>
      </c>
      <c r="K12" s="107">
        <v>11</v>
      </c>
      <c r="L12" s="107">
        <v>12</v>
      </c>
      <c r="M12" s="107">
        <v>13</v>
      </c>
      <c r="N12" s="107">
        <v>14</v>
      </c>
      <c r="O12" s="107">
        <v>15</v>
      </c>
      <c r="P12" s="107">
        <v>16</v>
      </c>
      <c r="Q12" s="107">
        <v>17</v>
      </c>
      <c r="R12" s="107">
        <v>18</v>
      </c>
      <c r="S12" s="107">
        <v>19</v>
      </c>
      <c r="T12" s="107">
        <v>20</v>
      </c>
      <c r="U12" s="107">
        <v>21</v>
      </c>
      <c r="V12" s="107">
        <v>22</v>
      </c>
      <c r="W12" s="107">
        <v>23</v>
      </c>
    </row>
    <row r="13" spans="1:25" s="162" customFormat="1" ht="18.75" customHeight="1" x14ac:dyDescent="0.3">
      <c r="A13" s="153">
        <v>1</v>
      </c>
      <c r="B13" s="154" t="s">
        <v>27</v>
      </c>
      <c r="C13" s="155">
        <f>SUM(C14:C17)</f>
        <v>137.72499999999999</v>
      </c>
      <c r="D13" s="215">
        <f t="shared" ref="D13:T28" si="0">SUM(D14:D17)</f>
        <v>0</v>
      </c>
      <c r="E13" s="215">
        <f t="shared" si="0"/>
        <v>0</v>
      </c>
      <c r="F13" s="158">
        <f t="shared" si="0"/>
        <v>0</v>
      </c>
      <c r="G13" s="215">
        <f t="shared" si="0"/>
        <v>0</v>
      </c>
      <c r="H13" s="158">
        <f t="shared" si="0"/>
        <v>0</v>
      </c>
      <c r="I13" s="215">
        <f t="shared" si="0"/>
        <v>0</v>
      </c>
      <c r="J13" s="215">
        <f t="shared" si="0"/>
        <v>0</v>
      </c>
      <c r="K13" s="215">
        <f t="shared" si="0"/>
        <v>0</v>
      </c>
      <c r="L13" s="215">
        <f t="shared" si="0"/>
        <v>0</v>
      </c>
      <c r="M13" s="215">
        <f t="shared" si="0"/>
        <v>0</v>
      </c>
      <c r="N13" s="215">
        <f t="shared" si="0"/>
        <v>0</v>
      </c>
      <c r="O13" s="215">
        <f t="shared" si="0"/>
        <v>0</v>
      </c>
      <c r="P13" s="158">
        <f t="shared" si="0"/>
        <v>0</v>
      </c>
      <c r="Q13" s="215">
        <f t="shared" si="0"/>
        <v>0</v>
      </c>
      <c r="R13" s="158">
        <f t="shared" si="0"/>
        <v>0</v>
      </c>
      <c r="S13" s="215">
        <f t="shared" si="0"/>
        <v>0</v>
      </c>
      <c r="T13" s="158">
        <f t="shared" si="0"/>
        <v>0</v>
      </c>
      <c r="U13" s="194"/>
      <c r="V13" s="194"/>
      <c r="W13" s="194"/>
    </row>
    <row r="14" spans="1:25" s="13" customFormat="1" ht="15.75" customHeight="1" x14ac:dyDescent="0.3">
      <c r="A14" s="8">
        <v>2</v>
      </c>
      <c r="B14" s="9" t="s">
        <v>28</v>
      </c>
      <c r="C14" s="118"/>
      <c r="D14" s="231">
        <v>0</v>
      </c>
      <c r="E14" s="231">
        <v>0</v>
      </c>
      <c r="F14" s="236">
        <f t="shared" si="0"/>
        <v>0</v>
      </c>
      <c r="G14" s="234"/>
      <c r="H14" s="10"/>
      <c r="I14" s="234"/>
      <c r="J14" s="234"/>
      <c r="K14" s="234"/>
      <c r="L14" s="234"/>
      <c r="M14" s="234"/>
      <c r="N14" s="234"/>
      <c r="O14" s="234"/>
      <c r="P14" s="10"/>
      <c r="Q14" s="232"/>
      <c r="R14" s="10"/>
      <c r="S14" s="234"/>
      <c r="T14" s="10"/>
      <c r="U14" s="11"/>
      <c r="V14" s="11"/>
      <c r="W14" s="11"/>
    </row>
    <row r="15" spans="1:25" s="13" customFormat="1" ht="15.75" customHeight="1" x14ac:dyDescent="0.3">
      <c r="A15" s="8">
        <v>3</v>
      </c>
      <c r="B15" s="9" t="s">
        <v>218</v>
      </c>
      <c r="C15" s="118">
        <v>9.4610000000000003</v>
      </c>
      <c r="D15" s="231"/>
      <c r="E15" s="231"/>
      <c r="F15" s="236">
        <f t="shared" si="0"/>
        <v>0</v>
      </c>
      <c r="G15" s="234"/>
      <c r="H15" s="10"/>
      <c r="I15" s="234"/>
      <c r="J15" s="234"/>
      <c r="K15" s="234"/>
      <c r="L15" s="234"/>
      <c r="M15" s="234"/>
      <c r="N15" s="234"/>
      <c r="O15" s="234"/>
      <c r="P15" s="10"/>
      <c r="Q15" s="232"/>
      <c r="R15" s="10"/>
      <c r="S15" s="234"/>
      <c r="T15" s="10"/>
      <c r="U15" s="11"/>
      <c r="V15" s="11"/>
      <c r="W15" s="11"/>
    </row>
    <row r="16" spans="1:25" s="13" customFormat="1" ht="15.75" customHeight="1" x14ac:dyDescent="0.3">
      <c r="A16" s="8">
        <v>4</v>
      </c>
      <c r="B16" s="9" t="s">
        <v>219</v>
      </c>
      <c r="C16" s="118">
        <v>84.816000000000003</v>
      </c>
      <c r="D16" s="231"/>
      <c r="E16" s="231"/>
      <c r="F16" s="236">
        <f t="shared" si="0"/>
        <v>0</v>
      </c>
      <c r="G16" s="234"/>
      <c r="H16" s="10"/>
      <c r="I16" s="234"/>
      <c r="J16" s="234"/>
      <c r="K16" s="234"/>
      <c r="L16" s="234"/>
      <c r="M16" s="234"/>
      <c r="N16" s="234"/>
      <c r="O16" s="234"/>
      <c r="P16" s="10"/>
      <c r="Q16" s="232"/>
      <c r="R16" s="10"/>
      <c r="S16" s="234"/>
      <c r="T16" s="10"/>
      <c r="U16" s="11"/>
      <c r="V16" s="11"/>
      <c r="W16" s="11"/>
    </row>
    <row r="17" spans="1:23" s="13" customFormat="1" ht="16.5" customHeight="1" x14ac:dyDescent="0.3">
      <c r="A17" s="8">
        <v>5</v>
      </c>
      <c r="B17" s="9" t="s">
        <v>29</v>
      </c>
      <c r="C17" s="118">
        <v>43.448</v>
      </c>
      <c r="D17" s="231">
        <v>0</v>
      </c>
      <c r="E17" s="231">
        <v>0</v>
      </c>
      <c r="F17" s="236">
        <f t="shared" si="0"/>
        <v>0</v>
      </c>
      <c r="G17" s="234"/>
      <c r="H17" s="10"/>
      <c r="I17" s="234"/>
      <c r="J17" s="234"/>
      <c r="K17" s="234"/>
      <c r="L17" s="234"/>
      <c r="M17" s="234"/>
      <c r="N17" s="234"/>
      <c r="O17" s="234"/>
      <c r="P17" s="10"/>
      <c r="Q17" s="232"/>
      <c r="R17" s="10"/>
      <c r="S17" s="234"/>
      <c r="T17" s="10"/>
      <c r="U17" s="11"/>
      <c r="V17" s="11"/>
      <c r="W17" s="11"/>
    </row>
    <row r="18" spans="1:23" s="162" customFormat="1" ht="18.75" x14ac:dyDescent="0.3">
      <c r="A18" s="167">
        <v>6</v>
      </c>
      <c r="B18" s="164" t="s">
        <v>30</v>
      </c>
      <c r="C18" s="165">
        <f>SUM(C19:C32)</f>
        <v>463.28100000000006</v>
      </c>
      <c r="D18" s="213">
        <f t="shared" ref="D18:T18" si="1">SUM(D19:D32)</f>
        <v>0</v>
      </c>
      <c r="E18" s="213">
        <f t="shared" si="1"/>
        <v>0</v>
      </c>
      <c r="F18" s="158">
        <f t="shared" si="0"/>
        <v>0</v>
      </c>
      <c r="G18" s="213">
        <f t="shared" si="1"/>
        <v>0</v>
      </c>
      <c r="H18" s="176">
        <f t="shared" si="1"/>
        <v>0</v>
      </c>
      <c r="I18" s="213">
        <f t="shared" si="1"/>
        <v>0</v>
      </c>
      <c r="J18" s="213">
        <f t="shared" si="1"/>
        <v>0</v>
      </c>
      <c r="K18" s="213">
        <f t="shared" si="1"/>
        <v>0</v>
      </c>
      <c r="L18" s="213">
        <f t="shared" si="1"/>
        <v>0</v>
      </c>
      <c r="M18" s="213">
        <f t="shared" si="1"/>
        <v>0</v>
      </c>
      <c r="N18" s="213">
        <f t="shared" si="1"/>
        <v>0</v>
      </c>
      <c r="O18" s="213">
        <f t="shared" si="1"/>
        <v>0</v>
      </c>
      <c r="P18" s="176">
        <f t="shared" si="1"/>
        <v>0</v>
      </c>
      <c r="Q18" s="213">
        <f t="shared" si="1"/>
        <v>0</v>
      </c>
      <c r="R18" s="176">
        <f t="shared" si="1"/>
        <v>0</v>
      </c>
      <c r="S18" s="213">
        <f t="shared" si="1"/>
        <v>0</v>
      </c>
      <c r="T18" s="176">
        <f t="shared" si="1"/>
        <v>0</v>
      </c>
      <c r="U18" s="194"/>
      <c r="V18" s="194"/>
      <c r="W18" s="194"/>
    </row>
    <row r="19" spans="1:23" s="13" customFormat="1" ht="18.75" x14ac:dyDescent="0.3">
      <c r="A19" s="8">
        <v>7</v>
      </c>
      <c r="B19" s="9" t="s">
        <v>31</v>
      </c>
      <c r="C19" s="118">
        <v>29.343</v>
      </c>
      <c r="D19" s="231">
        <v>0</v>
      </c>
      <c r="E19" s="231">
        <v>0</v>
      </c>
      <c r="F19" s="236">
        <f t="shared" si="0"/>
        <v>0</v>
      </c>
      <c r="G19" s="234"/>
      <c r="H19" s="10"/>
      <c r="I19" s="234"/>
      <c r="J19" s="234"/>
      <c r="K19" s="234"/>
      <c r="L19" s="234"/>
      <c r="M19" s="234"/>
      <c r="N19" s="234"/>
      <c r="O19" s="234"/>
      <c r="P19" s="10"/>
      <c r="Q19" s="232"/>
      <c r="R19" s="10"/>
      <c r="S19" s="234"/>
      <c r="T19" s="10"/>
      <c r="U19" s="11"/>
      <c r="V19" s="11"/>
      <c r="W19" s="11"/>
    </row>
    <row r="20" spans="1:23" s="13" customFormat="1" ht="18.75" x14ac:dyDescent="0.3">
      <c r="A20" s="8">
        <v>8</v>
      </c>
      <c r="B20" s="9" t="s">
        <v>32</v>
      </c>
      <c r="C20" s="118"/>
      <c r="D20" s="231">
        <v>0</v>
      </c>
      <c r="E20" s="231">
        <v>0</v>
      </c>
      <c r="F20" s="236">
        <f t="shared" si="0"/>
        <v>0</v>
      </c>
      <c r="G20" s="234"/>
      <c r="H20" s="10"/>
      <c r="I20" s="234"/>
      <c r="J20" s="234"/>
      <c r="K20" s="234"/>
      <c r="L20" s="234"/>
      <c r="M20" s="234"/>
      <c r="N20" s="234"/>
      <c r="O20" s="234"/>
      <c r="P20" s="10"/>
      <c r="Q20" s="232"/>
      <c r="R20" s="10"/>
      <c r="S20" s="234"/>
      <c r="T20" s="10"/>
      <c r="U20" s="11"/>
      <c r="V20" s="11"/>
      <c r="W20" s="11"/>
    </row>
    <row r="21" spans="1:23" s="13" customFormat="1" ht="18.75" x14ac:dyDescent="0.3">
      <c r="A21" s="8">
        <v>9</v>
      </c>
      <c r="B21" s="9" t="s">
        <v>220</v>
      </c>
      <c r="C21" s="118">
        <v>36.554000000000002</v>
      </c>
      <c r="D21" s="231"/>
      <c r="E21" s="231"/>
      <c r="F21" s="236">
        <f t="shared" si="0"/>
        <v>0</v>
      </c>
      <c r="G21" s="234"/>
      <c r="H21" s="10"/>
      <c r="I21" s="234"/>
      <c r="J21" s="234"/>
      <c r="K21" s="234"/>
      <c r="L21" s="234"/>
      <c r="M21" s="234"/>
      <c r="N21" s="234"/>
      <c r="O21" s="234"/>
      <c r="P21" s="10"/>
      <c r="Q21" s="232"/>
      <c r="R21" s="10"/>
      <c r="S21" s="234"/>
      <c r="T21" s="10"/>
      <c r="U21" s="11"/>
      <c r="V21" s="11"/>
      <c r="W21" s="11"/>
    </row>
    <row r="22" spans="1:23" s="13" customFormat="1" ht="18.75" x14ac:dyDescent="0.3">
      <c r="A22" s="8">
        <v>10</v>
      </c>
      <c r="B22" s="9" t="s">
        <v>221</v>
      </c>
      <c r="C22" s="118">
        <v>10.96</v>
      </c>
      <c r="D22" s="231"/>
      <c r="E22" s="231"/>
      <c r="F22" s="236">
        <f t="shared" si="0"/>
        <v>0</v>
      </c>
      <c r="G22" s="234"/>
      <c r="H22" s="10"/>
      <c r="I22" s="234"/>
      <c r="J22" s="234"/>
      <c r="K22" s="234"/>
      <c r="L22" s="234"/>
      <c r="M22" s="234"/>
      <c r="N22" s="234"/>
      <c r="O22" s="234"/>
      <c r="P22" s="10"/>
      <c r="Q22" s="232"/>
      <c r="R22" s="10"/>
      <c r="S22" s="234"/>
      <c r="T22" s="10"/>
      <c r="U22" s="11"/>
      <c r="V22" s="11"/>
      <c r="W22" s="11"/>
    </row>
    <row r="23" spans="1:23" s="13" customFormat="1" ht="18.75" x14ac:dyDescent="0.3">
      <c r="A23" s="8">
        <v>11</v>
      </c>
      <c r="B23" s="9" t="s">
        <v>222</v>
      </c>
      <c r="C23" s="118">
        <v>4.1310000000000002</v>
      </c>
      <c r="D23" s="231"/>
      <c r="E23" s="231"/>
      <c r="F23" s="236">
        <f t="shared" si="0"/>
        <v>0</v>
      </c>
      <c r="G23" s="234"/>
      <c r="H23" s="10"/>
      <c r="I23" s="234"/>
      <c r="J23" s="234"/>
      <c r="K23" s="234"/>
      <c r="L23" s="234"/>
      <c r="M23" s="234"/>
      <c r="N23" s="234"/>
      <c r="O23" s="234"/>
      <c r="P23" s="10"/>
      <c r="Q23" s="232"/>
      <c r="R23" s="10"/>
      <c r="S23" s="234"/>
      <c r="T23" s="10"/>
      <c r="U23" s="11"/>
      <c r="V23" s="11"/>
      <c r="W23" s="11"/>
    </row>
    <row r="24" spans="1:23" s="13" customFormat="1" ht="18.75" x14ac:dyDescent="0.3">
      <c r="A24" s="8">
        <v>12</v>
      </c>
      <c r="B24" s="9" t="s">
        <v>223</v>
      </c>
      <c r="C24" s="118">
        <v>5.1109999999999998</v>
      </c>
      <c r="D24" s="231"/>
      <c r="E24" s="231"/>
      <c r="F24" s="236">
        <f t="shared" si="0"/>
        <v>0</v>
      </c>
      <c r="G24" s="234"/>
      <c r="H24" s="10"/>
      <c r="I24" s="234"/>
      <c r="J24" s="234"/>
      <c r="K24" s="234"/>
      <c r="L24" s="234"/>
      <c r="M24" s="234"/>
      <c r="N24" s="234"/>
      <c r="O24" s="234"/>
      <c r="P24" s="10"/>
      <c r="Q24" s="232"/>
      <c r="R24" s="10"/>
      <c r="S24" s="234"/>
      <c r="T24" s="10"/>
      <c r="U24" s="11"/>
      <c r="V24" s="11"/>
      <c r="W24" s="11"/>
    </row>
    <row r="25" spans="1:23" s="13" customFormat="1" ht="18.75" x14ac:dyDescent="0.3">
      <c r="A25" s="8">
        <v>13</v>
      </c>
      <c r="B25" s="9" t="s">
        <v>33</v>
      </c>
      <c r="C25" s="118">
        <v>152.04400000000001</v>
      </c>
      <c r="D25" s="231">
        <v>0</v>
      </c>
      <c r="E25" s="231">
        <v>0</v>
      </c>
      <c r="F25" s="236">
        <f t="shared" si="0"/>
        <v>0</v>
      </c>
      <c r="G25" s="234"/>
      <c r="H25" s="10"/>
      <c r="I25" s="234"/>
      <c r="J25" s="234"/>
      <c r="K25" s="234"/>
      <c r="L25" s="234"/>
      <c r="M25" s="234"/>
      <c r="N25" s="234"/>
      <c r="O25" s="234"/>
      <c r="P25" s="10"/>
      <c r="Q25" s="232"/>
      <c r="R25" s="10"/>
      <c r="S25" s="234"/>
      <c r="T25" s="10"/>
      <c r="U25" s="11"/>
      <c r="V25" s="11"/>
      <c r="W25" s="11"/>
    </row>
    <row r="26" spans="1:23" s="13" customFormat="1" ht="18.75" x14ac:dyDescent="0.3">
      <c r="A26" s="8">
        <v>14</v>
      </c>
      <c r="B26" s="9" t="s">
        <v>34</v>
      </c>
      <c r="C26" s="118">
        <v>16.684999999999999</v>
      </c>
      <c r="D26" s="231">
        <v>0</v>
      </c>
      <c r="E26" s="231">
        <v>0</v>
      </c>
      <c r="F26" s="236">
        <f t="shared" si="0"/>
        <v>0</v>
      </c>
      <c r="G26" s="234"/>
      <c r="H26" s="10"/>
      <c r="I26" s="234"/>
      <c r="J26" s="234"/>
      <c r="K26" s="234"/>
      <c r="L26" s="234"/>
      <c r="M26" s="234"/>
      <c r="N26" s="234"/>
      <c r="O26" s="234"/>
      <c r="P26" s="10"/>
      <c r="Q26" s="232"/>
      <c r="R26" s="10"/>
      <c r="S26" s="234"/>
      <c r="T26" s="10"/>
      <c r="U26" s="11"/>
      <c r="V26" s="11"/>
      <c r="W26" s="11"/>
    </row>
    <row r="27" spans="1:23" s="13" customFormat="1" ht="18.75" x14ac:dyDescent="0.3">
      <c r="A27" s="8">
        <v>15</v>
      </c>
      <c r="B27" s="9" t="s">
        <v>35</v>
      </c>
      <c r="C27" s="118">
        <v>40.914000000000001</v>
      </c>
      <c r="D27" s="231">
        <v>0</v>
      </c>
      <c r="E27" s="231">
        <v>0</v>
      </c>
      <c r="F27" s="236">
        <f t="shared" si="0"/>
        <v>0</v>
      </c>
      <c r="G27" s="234"/>
      <c r="H27" s="10"/>
      <c r="I27" s="234"/>
      <c r="J27" s="234"/>
      <c r="K27" s="234"/>
      <c r="L27" s="234"/>
      <c r="M27" s="234"/>
      <c r="N27" s="234"/>
      <c r="O27" s="234"/>
      <c r="P27" s="10"/>
      <c r="Q27" s="232"/>
      <c r="R27" s="10"/>
      <c r="S27" s="234"/>
      <c r="T27" s="10"/>
      <c r="U27" s="11"/>
      <c r="V27" s="11"/>
      <c r="W27" s="11"/>
    </row>
    <row r="28" spans="1:23" s="13" customFormat="1" ht="22.5" customHeight="1" x14ac:dyDescent="0.3">
      <c r="A28" s="8">
        <v>16</v>
      </c>
      <c r="B28" s="14" t="s">
        <v>284</v>
      </c>
      <c r="C28" s="118">
        <v>30.908000000000001</v>
      </c>
      <c r="D28" s="231">
        <v>0</v>
      </c>
      <c r="E28" s="231">
        <v>0</v>
      </c>
      <c r="F28" s="236">
        <f t="shared" si="0"/>
        <v>0</v>
      </c>
      <c r="G28" s="234"/>
      <c r="H28" s="10"/>
      <c r="I28" s="234"/>
      <c r="J28" s="234"/>
      <c r="K28" s="234"/>
      <c r="L28" s="234"/>
      <c r="M28" s="234"/>
      <c r="N28" s="234"/>
      <c r="O28" s="234"/>
      <c r="P28" s="10"/>
      <c r="Q28" s="232"/>
      <c r="R28" s="10"/>
      <c r="S28" s="234"/>
      <c r="T28" s="10"/>
      <c r="U28" s="11"/>
      <c r="V28" s="11"/>
      <c r="W28" s="11"/>
    </row>
    <row r="29" spans="1:23" s="13" customFormat="1" ht="18.75" x14ac:dyDescent="0.3">
      <c r="A29" s="8">
        <v>17</v>
      </c>
      <c r="B29" s="117" t="s">
        <v>186</v>
      </c>
      <c r="C29" s="118">
        <v>8.3089999999999993</v>
      </c>
      <c r="D29" s="231">
        <v>0</v>
      </c>
      <c r="E29" s="231">
        <v>0</v>
      </c>
      <c r="F29" s="236">
        <f t="shared" ref="F29:F92" si="2">SUM(F30:F33)</f>
        <v>0</v>
      </c>
      <c r="G29" s="234"/>
      <c r="H29" s="10"/>
      <c r="I29" s="234"/>
      <c r="J29" s="234"/>
      <c r="K29" s="234"/>
      <c r="L29" s="234"/>
      <c r="M29" s="234"/>
      <c r="N29" s="234"/>
      <c r="O29" s="234"/>
      <c r="P29" s="10"/>
      <c r="Q29" s="232"/>
      <c r="R29" s="10"/>
      <c r="S29" s="234"/>
      <c r="T29" s="10"/>
      <c r="U29" s="11"/>
      <c r="V29" s="11"/>
      <c r="W29" s="11"/>
    </row>
    <row r="30" spans="1:23" s="13" customFormat="1" ht="18.75" x14ac:dyDescent="0.3">
      <c r="A30" s="8">
        <v>18</v>
      </c>
      <c r="B30" s="117" t="s">
        <v>301</v>
      </c>
      <c r="C30" s="118">
        <v>44.75</v>
      </c>
      <c r="D30" s="231">
        <v>0</v>
      </c>
      <c r="E30" s="231">
        <v>0</v>
      </c>
      <c r="F30" s="236">
        <f t="shared" si="2"/>
        <v>0</v>
      </c>
      <c r="G30" s="234"/>
      <c r="H30" s="10"/>
      <c r="I30" s="234"/>
      <c r="J30" s="234"/>
      <c r="K30" s="234"/>
      <c r="L30" s="234"/>
      <c r="M30" s="234"/>
      <c r="N30" s="234"/>
      <c r="O30" s="234"/>
      <c r="P30" s="10"/>
      <c r="Q30" s="232"/>
      <c r="R30" s="10"/>
      <c r="S30" s="234"/>
      <c r="T30" s="10"/>
      <c r="U30" s="11"/>
      <c r="V30" s="11"/>
      <c r="W30" s="11"/>
    </row>
    <row r="31" spans="1:23" s="13" customFormat="1" ht="18.75" x14ac:dyDescent="0.3">
      <c r="A31" s="8">
        <v>19</v>
      </c>
      <c r="B31" s="117" t="s">
        <v>36</v>
      </c>
      <c r="C31" s="118">
        <v>44.792000000000002</v>
      </c>
      <c r="D31" s="231">
        <v>0</v>
      </c>
      <c r="E31" s="231">
        <v>0</v>
      </c>
      <c r="F31" s="236">
        <f t="shared" si="2"/>
        <v>0</v>
      </c>
      <c r="G31" s="234"/>
      <c r="H31" s="10"/>
      <c r="I31" s="234"/>
      <c r="J31" s="234"/>
      <c r="K31" s="234"/>
      <c r="L31" s="234"/>
      <c r="M31" s="234"/>
      <c r="N31" s="234"/>
      <c r="O31" s="234"/>
      <c r="P31" s="10"/>
      <c r="Q31" s="232"/>
      <c r="R31" s="10"/>
      <c r="S31" s="234"/>
      <c r="T31" s="10"/>
      <c r="U31" s="11"/>
      <c r="V31" s="11"/>
      <c r="W31" s="11"/>
    </row>
    <row r="32" spans="1:23" s="13" customFormat="1" ht="18.75" x14ac:dyDescent="0.3">
      <c r="A32" s="8">
        <v>20</v>
      </c>
      <c r="B32" s="117" t="s">
        <v>303</v>
      </c>
      <c r="C32" s="118">
        <v>38.78</v>
      </c>
      <c r="D32" s="231">
        <v>0</v>
      </c>
      <c r="E32" s="231">
        <v>0</v>
      </c>
      <c r="F32" s="236">
        <f t="shared" si="2"/>
        <v>0</v>
      </c>
      <c r="G32" s="234"/>
      <c r="H32" s="10"/>
      <c r="I32" s="234"/>
      <c r="J32" s="234"/>
      <c r="K32" s="234"/>
      <c r="L32" s="234"/>
      <c r="M32" s="234"/>
      <c r="N32" s="234"/>
      <c r="O32" s="234"/>
      <c r="P32" s="10"/>
      <c r="Q32" s="232"/>
      <c r="R32" s="10"/>
      <c r="S32" s="234"/>
      <c r="T32" s="10"/>
      <c r="U32" s="11"/>
      <c r="V32" s="11"/>
      <c r="W32" s="11"/>
    </row>
    <row r="33" spans="1:23" s="162" customFormat="1" ht="18.75" x14ac:dyDescent="0.3">
      <c r="A33" s="167">
        <v>21</v>
      </c>
      <c r="B33" s="164" t="s">
        <v>39</v>
      </c>
      <c r="C33" s="165">
        <f>SUM(C34:C40)</f>
        <v>876.24599999999998</v>
      </c>
      <c r="D33" s="213">
        <f t="shared" ref="D33:W33" si="3">SUM(D34:D40)</f>
        <v>0</v>
      </c>
      <c r="E33" s="213">
        <f t="shared" si="3"/>
        <v>0</v>
      </c>
      <c r="F33" s="158">
        <f t="shared" si="2"/>
        <v>0</v>
      </c>
      <c r="G33" s="213">
        <f t="shared" si="3"/>
        <v>0</v>
      </c>
      <c r="H33" s="176">
        <f t="shared" si="3"/>
        <v>0</v>
      </c>
      <c r="I33" s="213">
        <f t="shared" si="3"/>
        <v>0</v>
      </c>
      <c r="J33" s="213">
        <f t="shared" si="3"/>
        <v>0</v>
      </c>
      <c r="K33" s="213">
        <f t="shared" si="3"/>
        <v>0</v>
      </c>
      <c r="L33" s="213">
        <f t="shared" si="3"/>
        <v>0</v>
      </c>
      <c r="M33" s="213">
        <f t="shared" si="3"/>
        <v>0</v>
      </c>
      <c r="N33" s="213">
        <f t="shared" si="3"/>
        <v>0</v>
      </c>
      <c r="O33" s="213">
        <f t="shared" si="3"/>
        <v>0</v>
      </c>
      <c r="P33" s="176">
        <f t="shared" si="3"/>
        <v>0</v>
      </c>
      <c r="Q33" s="213">
        <f t="shared" si="3"/>
        <v>0</v>
      </c>
      <c r="R33" s="176">
        <f t="shared" si="3"/>
        <v>0</v>
      </c>
      <c r="S33" s="213">
        <f t="shared" si="3"/>
        <v>0</v>
      </c>
      <c r="T33" s="176">
        <f t="shared" si="3"/>
        <v>0</v>
      </c>
      <c r="U33" s="165">
        <f t="shared" si="3"/>
        <v>0</v>
      </c>
      <c r="V33" s="165">
        <f t="shared" si="3"/>
        <v>0</v>
      </c>
      <c r="W33" s="165">
        <f t="shared" si="3"/>
        <v>0</v>
      </c>
    </row>
    <row r="34" spans="1:23" s="13" customFormat="1" ht="18.75" x14ac:dyDescent="0.3">
      <c r="A34" s="8">
        <v>22</v>
      </c>
      <c r="B34" s="14" t="s">
        <v>41</v>
      </c>
      <c r="C34" s="118">
        <v>129.465</v>
      </c>
      <c r="D34" s="231">
        <v>0</v>
      </c>
      <c r="E34" s="231">
        <v>0</v>
      </c>
      <c r="F34" s="236">
        <f t="shared" si="2"/>
        <v>0</v>
      </c>
      <c r="G34" s="234"/>
      <c r="H34" s="10"/>
      <c r="I34" s="234"/>
      <c r="J34" s="234"/>
      <c r="K34" s="234"/>
      <c r="L34" s="234"/>
      <c r="M34" s="234"/>
      <c r="N34" s="234"/>
      <c r="O34" s="234"/>
      <c r="P34" s="10"/>
      <c r="Q34" s="232"/>
      <c r="R34" s="10"/>
      <c r="S34" s="234"/>
      <c r="T34" s="10"/>
      <c r="U34" s="11"/>
      <c r="V34" s="11"/>
      <c r="W34" s="11"/>
    </row>
    <row r="35" spans="1:23" s="13" customFormat="1" ht="18.75" x14ac:dyDescent="0.3">
      <c r="A35" s="8">
        <v>23</v>
      </c>
      <c r="B35" s="9" t="s">
        <v>42</v>
      </c>
      <c r="C35" s="118"/>
      <c r="D35" s="231">
        <v>0</v>
      </c>
      <c r="E35" s="231">
        <v>0</v>
      </c>
      <c r="F35" s="236">
        <f t="shared" si="2"/>
        <v>0</v>
      </c>
      <c r="G35" s="234"/>
      <c r="H35" s="10"/>
      <c r="I35" s="234"/>
      <c r="J35" s="234"/>
      <c r="K35" s="234"/>
      <c r="L35" s="234"/>
      <c r="M35" s="234"/>
      <c r="N35" s="234"/>
      <c r="O35" s="234"/>
      <c r="P35" s="10"/>
      <c r="Q35" s="232"/>
      <c r="R35" s="10"/>
      <c r="S35" s="234"/>
      <c r="T35" s="10"/>
      <c r="U35" s="11"/>
      <c r="V35" s="11"/>
      <c r="W35" s="11"/>
    </row>
    <row r="36" spans="1:23" s="13" customFormat="1" ht="18.75" x14ac:dyDescent="0.3">
      <c r="A36" s="8">
        <v>24</v>
      </c>
      <c r="B36" s="9" t="s">
        <v>226</v>
      </c>
      <c r="C36" s="118">
        <v>5.1150000000000002</v>
      </c>
      <c r="D36" s="231"/>
      <c r="E36" s="231"/>
      <c r="F36" s="236">
        <f t="shared" si="2"/>
        <v>0</v>
      </c>
      <c r="G36" s="234"/>
      <c r="H36" s="10"/>
      <c r="I36" s="234"/>
      <c r="J36" s="234"/>
      <c r="K36" s="234"/>
      <c r="L36" s="234"/>
      <c r="M36" s="234"/>
      <c r="N36" s="234"/>
      <c r="O36" s="234"/>
      <c r="P36" s="10"/>
      <c r="Q36" s="232"/>
      <c r="R36" s="10"/>
      <c r="S36" s="234"/>
      <c r="T36" s="10"/>
      <c r="U36" s="11"/>
      <c r="V36" s="11"/>
      <c r="W36" s="11"/>
    </row>
    <row r="37" spans="1:23" s="13" customFormat="1" ht="18.75" x14ac:dyDescent="0.3">
      <c r="A37" s="8">
        <v>25</v>
      </c>
      <c r="B37" s="9" t="s">
        <v>227</v>
      </c>
      <c r="C37" s="118">
        <v>587.20899999999995</v>
      </c>
      <c r="D37" s="231"/>
      <c r="E37" s="231"/>
      <c r="F37" s="236">
        <f t="shared" si="2"/>
        <v>0</v>
      </c>
      <c r="G37" s="234"/>
      <c r="H37" s="10"/>
      <c r="I37" s="234"/>
      <c r="J37" s="234"/>
      <c r="K37" s="234"/>
      <c r="L37" s="234"/>
      <c r="M37" s="234"/>
      <c r="N37" s="234"/>
      <c r="O37" s="234"/>
      <c r="P37" s="10"/>
      <c r="Q37" s="232"/>
      <c r="R37" s="10"/>
      <c r="S37" s="234"/>
      <c r="T37" s="10"/>
      <c r="U37" s="11"/>
      <c r="V37" s="11"/>
      <c r="W37" s="11"/>
    </row>
    <row r="38" spans="1:23" s="13" customFormat="1" ht="18.75" x14ac:dyDescent="0.3">
      <c r="A38" s="8">
        <v>26</v>
      </c>
      <c r="B38" s="9" t="s">
        <v>43</v>
      </c>
      <c r="C38" s="118">
        <v>68.77</v>
      </c>
      <c r="D38" s="231">
        <v>0</v>
      </c>
      <c r="E38" s="231">
        <v>0</v>
      </c>
      <c r="F38" s="236">
        <f t="shared" si="2"/>
        <v>0</v>
      </c>
      <c r="G38" s="234"/>
      <c r="H38" s="10"/>
      <c r="I38" s="234"/>
      <c r="J38" s="234"/>
      <c r="K38" s="234"/>
      <c r="L38" s="234"/>
      <c r="M38" s="234"/>
      <c r="N38" s="234"/>
      <c r="O38" s="234"/>
      <c r="P38" s="10"/>
      <c r="Q38" s="232"/>
      <c r="R38" s="10"/>
      <c r="S38" s="234"/>
      <c r="T38" s="10"/>
      <c r="U38" s="11"/>
      <c r="V38" s="11"/>
      <c r="W38" s="11"/>
    </row>
    <row r="39" spans="1:23" s="13" customFormat="1" ht="18.75" x14ac:dyDescent="0.3">
      <c r="A39" s="8">
        <v>27</v>
      </c>
      <c r="B39" s="9" t="s">
        <v>44</v>
      </c>
      <c r="C39" s="118">
        <v>17.311</v>
      </c>
      <c r="D39" s="231">
        <v>0</v>
      </c>
      <c r="E39" s="231">
        <v>0</v>
      </c>
      <c r="F39" s="236">
        <f t="shared" si="2"/>
        <v>0</v>
      </c>
      <c r="G39" s="234"/>
      <c r="H39" s="10"/>
      <c r="I39" s="234"/>
      <c r="J39" s="234"/>
      <c r="K39" s="234"/>
      <c r="L39" s="234"/>
      <c r="M39" s="234"/>
      <c r="N39" s="234"/>
      <c r="O39" s="234"/>
      <c r="P39" s="10"/>
      <c r="Q39" s="232"/>
      <c r="R39" s="10"/>
      <c r="S39" s="234"/>
      <c r="T39" s="10"/>
      <c r="U39" s="11"/>
      <c r="V39" s="11"/>
      <c r="W39" s="11"/>
    </row>
    <row r="40" spans="1:23" s="13" customFormat="1" ht="18.75" x14ac:dyDescent="0.3">
      <c r="A40" s="8">
        <v>28</v>
      </c>
      <c r="B40" s="9" t="s">
        <v>285</v>
      </c>
      <c r="C40" s="118">
        <v>68.376000000000005</v>
      </c>
      <c r="D40" s="231">
        <v>0</v>
      </c>
      <c r="E40" s="231">
        <v>0</v>
      </c>
      <c r="F40" s="236">
        <f t="shared" si="2"/>
        <v>0</v>
      </c>
      <c r="G40" s="234"/>
      <c r="H40" s="10"/>
      <c r="I40" s="234"/>
      <c r="J40" s="234"/>
      <c r="K40" s="234"/>
      <c r="L40" s="234"/>
      <c r="M40" s="234"/>
      <c r="N40" s="234"/>
      <c r="O40" s="234"/>
      <c r="P40" s="10"/>
      <c r="Q40" s="232"/>
      <c r="R40" s="10"/>
      <c r="S40" s="234"/>
      <c r="T40" s="10"/>
      <c r="U40" s="11"/>
      <c r="V40" s="11"/>
      <c r="W40" s="11"/>
    </row>
    <row r="41" spans="1:23" s="162" customFormat="1" ht="18.75" x14ac:dyDescent="0.3">
      <c r="A41" s="167">
        <v>29</v>
      </c>
      <c r="B41" s="154" t="s">
        <v>47</v>
      </c>
      <c r="C41" s="155">
        <f>SUM(C42:C43)</f>
        <v>291.91999999999996</v>
      </c>
      <c r="D41" s="215">
        <f t="shared" ref="D41:T41" si="4">SUM(D42:D43)</f>
        <v>0</v>
      </c>
      <c r="E41" s="215">
        <f t="shared" si="4"/>
        <v>0</v>
      </c>
      <c r="F41" s="158">
        <f t="shared" si="2"/>
        <v>0</v>
      </c>
      <c r="G41" s="215">
        <f t="shared" si="4"/>
        <v>0</v>
      </c>
      <c r="H41" s="158">
        <f t="shared" si="4"/>
        <v>0</v>
      </c>
      <c r="I41" s="215">
        <f t="shared" si="4"/>
        <v>0</v>
      </c>
      <c r="J41" s="215">
        <f t="shared" si="4"/>
        <v>0</v>
      </c>
      <c r="K41" s="215">
        <f t="shared" si="4"/>
        <v>0</v>
      </c>
      <c r="L41" s="215">
        <f t="shared" si="4"/>
        <v>0</v>
      </c>
      <c r="M41" s="215">
        <f t="shared" si="4"/>
        <v>0</v>
      </c>
      <c r="N41" s="215">
        <f t="shared" si="4"/>
        <v>0</v>
      </c>
      <c r="O41" s="215">
        <f t="shared" si="4"/>
        <v>0</v>
      </c>
      <c r="P41" s="158">
        <f t="shared" si="4"/>
        <v>0</v>
      </c>
      <c r="Q41" s="215">
        <f t="shared" si="4"/>
        <v>0</v>
      </c>
      <c r="R41" s="158">
        <f t="shared" si="4"/>
        <v>0</v>
      </c>
      <c r="S41" s="215">
        <f t="shared" si="4"/>
        <v>0</v>
      </c>
      <c r="T41" s="158">
        <f t="shared" si="4"/>
        <v>0</v>
      </c>
      <c r="U41" s="194"/>
      <c r="V41" s="194"/>
      <c r="W41" s="194"/>
    </row>
    <row r="42" spans="1:23" s="13" customFormat="1" ht="18.75" x14ac:dyDescent="0.3">
      <c r="A42" s="8">
        <v>30</v>
      </c>
      <c r="B42" s="9" t="s">
        <v>48</v>
      </c>
      <c r="C42" s="118">
        <v>261.77999999999997</v>
      </c>
      <c r="D42" s="231">
        <v>0</v>
      </c>
      <c r="E42" s="231">
        <v>0</v>
      </c>
      <c r="F42" s="236">
        <f t="shared" si="2"/>
        <v>0</v>
      </c>
      <c r="G42" s="234"/>
      <c r="H42" s="10"/>
      <c r="I42" s="234"/>
      <c r="J42" s="234"/>
      <c r="K42" s="234"/>
      <c r="L42" s="234"/>
      <c r="M42" s="234"/>
      <c r="N42" s="234"/>
      <c r="O42" s="234"/>
      <c r="P42" s="10"/>
      <c r="Q42" s="232"/>
      <c r="R42" s="10"/>
      <c r="S42" s="234"/>
      <c r="T42" s="10"/>
      <c r="U42" s="11"/>
      <c r="V42" s="11"/>
      <c r="W42" s="11"/>
    </row>
    <row r="43" spans="1:23" s="13" customFormat="1" ht="18.75" x14ac:dyDescent="0.3">
      <c r="A43" s="8">
        <v>31</v>
      </c>
      <c r="B43" s="9" t="s">
        <v>49</v>
      </c>
      <c r="C43" s="118">
        <v>30.14</v>
      </c>
      <c r="D43" s="231">
        <v>0</v>
      </c>
      <c r="E43" s="231">
        <v>0</v>
      </c>
      <c r="F43" s="236">
        <f t="shared" si="2"/>
        <v>0</v>
      </c>
      <c r="G43" s="234"/>
      <c r="H43" s="10"/>
      <c r="I43" s="234"/>
      <c r="J43" s="234"/>
      <c r="K43" s="234"/>
      <c r="L43" s="234"/>
      <c r="M43" s="234"/>
      <c r="N43" s="234"/>
      <c r="O43" s="234"/>
      <c r="P43" s="10"/>
      <c r="Q43" s="232"/>
      <c r="R43" s="10"/>
      <c r="S43" s="234"/>
      <c r="T43" s="10"/>
      <c r="U43" s="11"/>
      <c r="V43" s="11"/>
      <c r="W43" s="11"/>
    </row>
    <row r="44" spans="1:23" s="162" customFormat="1" ht="18.75" x14ac:dyDescent="0.3">
      <c r="A44" s="167">
        <v>32</v>
      </c>
      <c r="B44" s="154" t="s">
        <v>50</v>
      </c>
      <c r="C44" s="155">
        <f>SUM(C45:C51)</f>
        <v>356.92099999999999</v>
      </c>
      <c r="D44" s="215">
        <f t="shared" ref="D44:T44" si="5">SUM(D45:D51)</f>
        <v>0</v>
      </c>
      <c r="E44" s="215">
        <f t="shared" si="5"/>
        <v>0</v>
      </c>
      <c r="F44" s="158">
        <f t="shared" si="2"/>
        <v>0</v>
      </c>
      <c r="G44" s="215">
        <f t="shared" si="5"/>
        <v>0</v>
      </c>
      <c r="H44" s="158">
        <f t="shared" si="5"/>
        <v>0</v>
      </c>
      <c r="I44" s="215">
        <f t="shared" si="5"/>
        <v>0</v>
      </c>
      <c r="J44" s="215">
        <f t="shared" si="5"/>
        <v>0</v>
      </c>
      <c r="K44" s="215">
        <f t="shared" si="5"/>
        <v>0</v>
      </c>
      <c r="L44" s="215">
        <f t="shared" si="5"/>
        <v>0</v>
      </c>
      <c r="M44" s="215">
        <f t="shared" si="5"/>
        <v>0</v>
      </c>
      <c r="N44" s="215">
        <f t="shared" si="5"/>
        <v>0</v>
      </c>
      <c r="O44" s="215">
        <f t="shared" si="5"/>
        <v>0</v>
      </c>
      <c r="P44" s="158">
        <f t="shared" si="5"/>
        <v>0</v>
      </c>
      <c r="Q44" s="215">
        <f t="shared" si="5"/>
        <v>0</v>
      </c>
      <c r="R44" s="158">
        <f t="shared" si="5"/>
        <v>0</v>
      </c>
      <c r="S44" s="215">
        <f t="shared" si="5"/>
        <v>0</v>
      </c>
      <c r="T44" s="158">
        <f t="shared" si="5"/>
        <v>0</v>
      </c>
      <c r="U44" s="194"/>
      <c r="V44" s="194"/>
      <c r="W44" s="194"/>
    </row>
    <row r="45" spans="1:23" s="13" customFormat="1" ht="18.75" x14ac:dyDescent="0.3">
      <c r="A45" s="8">
        <v>33</v>
      </c>
      <c r="B45" s="9" t="s">
        <v>51</v>
      </c>
      <c r="C45" s="118"/>
      <c r="D45" s="231">
        <v>0</v>
      </c>
      <c r="E45" s="231">
        <v>0</v>
      </c>
      <c r="F45" s="236">
        <f t="shared" si="2"/>
        <v>0</v>
      </c>
      <c r="G45" s="234"/>
      <c r="H45" s="10"/>
      <c r="I45" s="234"/>
      <c r="J45" s="234"/>
      <c r="K45" s="234"/>
      <c r="L45" s="234"/>
      <c r="M45" s="234"/>
      <c r="N45" s="234"/>
      <c r="O45" s="234"/>
      <c r="P45" s="10"/>
      <c r="Q45" s="232"/>
      <c r="R45" s="10"/>
      <c r="S45" s="234"/>
      <c r="T45" s="10"/>
      <c r="U45" s="11"/>
      <c r="V45" s="11"/>
      <c r="W45" s="11"/>
    </row>
    <row r="46" spans="1:23" s="13" customFormat="1" ht="18.75" x14ac:dyDescent="0.3">
      <c r="A46" s="8">
        <v>34</v>
      </c>
      <c r="B46" s="9" t="s">
        <v>228</v>
      </c>
      <c r="C46" s="118">
        <v>74.156999999999996</v>
      </c>
      <c r="D46" s="231"/>
      <c r="E46" s="231"/>
      <c r="F46" s="236">
        <f t="shared" si="2"/>
        <v>0</v>
      </c>
      <c r="G46" s="234"/>
      <c r="H46" s="10"/>
      <c r="I46" s="234"/>
      <c r="J46" s="234"/>
      <c r="K46" s="234"/>
      <c r="L46" s="234"/>
      <c r="M46" s="234"/>
      <c r="N46" s="234"/>
      <c r="O46" s="234"/>
      <c r="P46" s="10"/>
      <c r="Q46" s="232"/>
      <c r="R46" s="10"/>
      <c r="S46" s="234"/>
      <c r="T46" s="10"/>
      <c r="U46" s="11"/>
      <c r="V46" s="11"/>
      <c r="W46" s="11"/>
    </row>
    <row r="47" spans="1:23" s="13" customFormat="1" ht="18.75" x14ac:dyDescent="0.3">
      <c r="A47" s="8">
        <v>35</v>
      </c>
      <c r="B47" s="9" t="s">
        <v>229</v>
      </c>
      <c r="C47" s="118">
        <v>135.15700000000001</v>
      </c>
      <c r="D47" s="231"/>
      <c r="E47" s="231"/>
      <c r="F47" s="236">
        <f t="shared" si="2"/>
        <v>0</v>
      </c>
      <c r="G47" s="234"/>
      <c r="H47" s="10"/>
      <c r="I47" s="234"/>
      <c r="J47" s="234"/>
      <c r="K47" s="234"/>
      <c r="L47" s="234"/>
      <c r="M47" s="234"/>
      <c r="N47" s="234"/>
      <c r="O47" s="234"/>
      <c r="P47" s="10"/>
      <c r="Q47" s="232"/>
      <c r="R47" s="10"/>
      <c r="S47" s="234"/>
      <c r="T47" s="10"/>
      <c r="U47" s="11"/>
      <c r="V47" s="11"/>
      <c r="W47" s="11"/>
    </row>
    <row r="48" spans="1:23" s="13" customFormat="1" ht="18.75" x14ac:dyDescent="0.3">
      <c r="A48" s="8">
        <v>36</v>
      </c>
      <c r="B48" s="9" t="s">
        <v>230</v>
      </c>
      <c r="C48" s="118">
        <v>12.433</v>
      </c>
      <c r="D48" s="231"/>
      <c r="E48" s="231"/>
      <c r="F48" s="236">
        <f t="shared" si="2"/>
        <v>0</v>
      </c>
      <c r="G48" s="234"/>
      <c r="H48" s="10"/>
      <c r="I48" s="234"/>
      <c r="J48" s="234"/>
      <c r="K48" s="234"/>
      <c r="L48" s="234"/>
      <c r="M48" s="234"/>
      <c r="N48" s="234"/>
      <c r="O48" s="234"/>
      <c r="P48" s="10"/>
      <c r="Q48" s="232"/>
      <c r="R48" s="10"/>
      <c r="S48" s="234"/>
      <c r="T48" s="10"/>
      <c r="U48" s="11"/>
      <c r="V48" s="11"/>
      <c r="W48" s="11"/>
    </row>
    <row r="49" spans="1:23" s="13" customFormat="1" ht="18.75" x14ac:dyDescent="0.3">
      <c r="A49" s="8">
        <v>37</v>
      </c>
      <c r="B49" s="9" t="s">
        <v>54</v>
      </c>
      <c r="C49" s="118">
        <v>51.972000000000001</v>
      </c>
      <c r="D49" s="231">
        <v>0</v>
      </c>
      <c r="E49" s="231">
        <v>0</v>
      </c>
      <c r="F49" s="236">
        <f t="shared" si="2"/>
        <v>0</v>
      </c>
      <c r="G49" s="234"/>
      <c r="H49" s="10"/>
      <c r="I49" s="234"/>
      <c r="J49" s="234"/>
      <c r="K49" s="234"/>
      <c r="L49" s="234"/>
      <c r="M49" s="234"/>
      <c r="N49" s="234"/>
      <c r="O49" s="234"/>
      <c r="P49" s="10"/>
      <c r="Q49" s="232"/>
      <c r="R49" s="10"/>
      <c r="S49" s="234"/>
      <c r="T49" s="10"/>
      <c r="U49" s="11"/>
      <c r="V49" s="11"/>
      <c r="W49" s="11"/>
    </row>
    <row r="50" spans="1:23" s="13" customFormat="1" ht="18.75" x14ac:dyDescent="0.3">
      <c r="A50" s="8">
        <v>38</v>
      </c>
      <c r="B50" s="117" t="s">
        <v>52</v>
      </c>
      <c r="C50" s="118">
        <v>43.37</v>
      </c>
      <c r="D50" s="231">
        <v>0</v>
      </c>
      <c r="E50" s="231">
        <v>0</v>
      </c>
      <c r="F50" s="236">
        <f t="shared" si="2"/>
        <v>0</v>
      </c>
      <c r="G50" s="234"/>
      <c r="H50" s="10"/>
      <c r="I50" s="234"/>
      <c r="J50" s="234"/>
      <c r="K50" s="234"/>
      <c r="L50" s="234"/>
      <c r="M50" s="234"/>
      <c r="N50" s="234"/>
      <c r="O50" s="234"/>
      <c r="P50" s="10"/>
      <c r="Q50" s="232"/>
      <c r="R50" s="10"/>
      <c r="S50" s="234"/>
      <c r="T50" s="10"/>
      <c r="U50" s="11"/>
      <c r="V50" s="11"/>
      <c r="W50" s="11"/>
    </row>
    <row r="51" spans="1:23" s="13" customFormat="1" ht="18.75" x14ac:dyDescent="0.3">
      <c r="A51" s="8">
        <v>39</v>
      </c>
      <c r="B51" s="117" t="s">
        <v>53</v>
      </c>
      <c r="C51" s="118">
        <v>39.832000000000001</v>
      </c>
      <c r="D51" s="231">
        <v>0</v>
      </c>
      <c r="E51" s="231">
        <v>0</v>
      </c>
      <c r="F51" s="236">
        <f t="shared" si="2"/>
        <v>0</v>
      </c>
      <c r="G51" s="234"/>
      <c r="H51" s="10"/>
      <c r="I51" s="234"/>
      <c r="J51" s="234"/>
      <c r="K51" s="234"/>
      <c r="L51" s="234"/>
      <c r="M51" s="234"/>
      <c r="N51" s="234"/>
      <c r="O51" s="234"/>
      <c r="P51" s="10"/>
      <c r="Q51" s="232"/>
      <c r="R51" s="10"/>
      <c r="S51" s="234"/>
      <c r="T51" s="10"/>
      <c r="U51" s="11"/>
      <c r="V51" s="11"/>
      <c r="W51" s="11"/>
    </row>
    <row r="52" spans="1:23" s="162" customFormat="1" ht="18.75" x14ac:dyDescent="0.3">
      <c r="A52" s="153">
        <v>40</v>
      </c>
      <c r="B52" s="154" t="s">
        <v>55</v>
      </c>
      <c r="C52" s="155">
        <f>SUM(C53:C54)</f>
        <v>270.42399999999998</v>
      </c>
      <c r="D52" s="215">
        <f t="shared" ref="D52:T52" si="6">SUM(D53:D54)</f>
        <v>0</v>
      </c>
      <c r="E52" s="215">
        <f t="shared" si="6"/>
        <v>0</v>
      </c>
      <c r="F52" s="158">
        <f t="shared" si="2"/>
        <v>0</v>
      </c>
      <c r="G52" s="215">
        <f t="shared" si="6"/>
        <v>0</v>
      </c>
      <c r="H52" s="158">
        <f t="shared" si="6"/>
        <v>0</v>
      </c>
      <c r="I52" s="215">
        <f t="shared" si="6"/>
        <v>0</v>
      </c>
      <c r="J52" s="215">
        <f t="shared" si="6"/>
        <v>0</v>
      </c>
      <c r="K52" s="215">
        <f t="shared" si="6"/>
        <v>0</v>
      </c>
      <c r="L52" s="215">
        <f t="shared" si="6"/>
        <v>0</v>
      </c>
      <c r="M52" s="215">
        <f t="shared" si="6"/>
        <v>0</v>
      </c>
      <c r="N52" s="215">
        <f t="shared" si="6"/>
        <v>0</v>
      </c>
      <c r="O52" s="215">
        <f t="shared" si="6"/>
        <v>0</v>
      </c>
      <c r="P52" s="158">
        <f t="shared" si="6"/>
        <v>0</v>
      </c>
      <c r="Q52" s="215">
        <f t="shared" si="6"/>
        <v>0</v>
      </c>
      <c r="R52" s="158">
        <f t="shared" si="6"/>
        <v>0</v>
      </c>
      <c r="S52" s="215">
        <f t="shared" si="6"/>
        <v>0</v>
      </c>
      <c r="T52" s="158">
        <f t="shared" si="6"/>
        <v>0</v>
      </c>
      <c r="U52" s="194"/>
      <c r="V52" s="194"/>
      <c r="W52" s="194"/>
    </row>
    <row r="53" spans="1:23" s="13" customFormat="1" ht="18.75" x14ac:dyDescent="0.3">
      <c r="A53" s="8">
        <v>41</v>
      </c>
      <c r="B53" s="9" t="s">
        <v>56</v>
      </c>
      <c r="C53" s="118">
        <v>199.67</v>
      </c>
      <c r="D53" s="231">
        <v>0</v>
      </c>
      <c r="E53" s="231">
        <v>0</v>
      </c>
      <c r="F53" s="236">
        <f t="shared" si="2"/>
        <v>0</v>
      </c>
      <c r="G53" s="234"/>
      <c r="H53" s="10"/>
      <c r="I53" s="234"/>
      <c r="J53" s="234"/>
      <c r="K53" s="234"/>
      <c r="L53" s="234"/>
      <c r="M53" s="234"/>
      <c r="N53" s="234"/>
      <c r="O53" s="234"/>
      <c r="P53" s="10"/>
      <c r="Q53" s="232"/>
      <c r="R53" s="10"/>
      <c r="S53" s="234"/>
      <c r="T53" s="10"/>
      <c r="U53" s="11"/>
      <c r="V53" s="11"/>
      <c r="W53" s="11"/>
    </row>
    <row r="54" spans="1:23" s="13" customFormat="1" ht="18.75" x14ac:dyDescent="0.3">
      <c r="A54" s="8">
        <v>42</v>
      </c>
      <c r="B54" s="9" t="s">
        <v>57</v>
      </c>
      <c r="C54" s="118">
        <v>70.754000000000005</v>
      </c>
      <c r="D54" s="231">
        <v>0</v>
      </c>
      <c r="E54" s="231">
        <v>0</v>
      </c>
      <c r="F54" s="236">
        <f t="shared" si="2"/>
        <v>0</v>
      </c>
      <c r="G54" s="234"/>
      <c r="H54" s="10"/>
      <c r="I54" s="234"/>
      <c r="J54" s="234"/>
      <c r="K54" s="234"/>
      <c r="L54" s="234"/>
      <c r="M54" s="234"/>
      <c r="N54" s="234"/>
      <c r="O54" s="234"/>
      <c r="P54" s="10"/>
      <c r="Q54" s="232"/>
      <c r="R54" s="10"/>
      <c r="S54" s="234"/>
      <c r="T54" s="10"/>
      <c r="U54" s="11"/>
      <c r="V54" s="11"/>
      <c r="W54" s="11"/>
    </row>
    <row r="55" spans="1:23" s="162" customFormat="1" ht="18.75" x14ac:dyDescent="0.3">
      <c r="A55" s="153">
        <v>43</v>
      </c>
      <c r="B55" s="154" t="s">
        <v>58</v>
      </c>
      <c r="C55" s="155">
        <f>SUM(C56:C61)</f>
        <v>288.82100000000003</v>
      </c>
      <c r="D55" s="215">
        <f t="shared" ref="D55:T55" si="7">SUM(D56:D61)</f>
        <v>0</v>
      </c>
      <c r="E55" s="215">
        <f t="shared" si="7"/>
        <v>0</v>
      </c>
      <c r="F55" s="158">
        <f t="shared" si="2"/>
        <v>0</v>
      </c>
      <c r="G55" s="215">
        <f t="shared" si="7"/>
        <v>0</v>
      </c>
      <c r="H55" s="158">
        <f t="shared" si="7"/>
        <v>0</v>
      </c>
      <c r="I55" s="215">
        <f t="shared" si="7"/>
        <v>0</v>
      </c>
      <c r="J55" s="215">
        <f t="shared" si="7"/>
        <v>0</v>
      </c>
      <c r="K55" s="215">
        <f t="shared" si="7"/>
        <v>0</v>
      </c>
      <c r="L55" s="215">
        <f t="shared" si="7"/>
        <v>0</v>
      </c>
      <c r="M55" s="215">
        <f t="shared" si="7"/>
        <v>0</v>
      </c>
      <c r="N55" s="215">
        <f t="shared" si="7"/>
        <v>0</v>
      </c>
      <c r="O55" s="215">
        <f t="shared" si="7"/>
        <v>0</v>
      </c>
      <c r="P55" s="158">
        <f t="shared" si="7"/>
        <v>0</v>
      </c>
      <c r="Q55" s="215">
        <f t="shared" si="7"/>
        <v>0</v>
      </c>
      <c r="R55" s="158">
        <f t="shared" si="7"/>
        <v>0</v>
      </c>
      <c r="S55" s="215">
        <f t="shared" si="7"/>
        <v>0</v>
      </c>
      <c r="T55" s="158">
        <f t="shared" si="7"/>
        <v>0</v>
      </c>
      <c r="U55" s="194"/>
      <c r="V55" s="194"/>
      <c r="W55" s="194"/>
    </row>
    <row r="56" spans="1:23" s="13" customFormat="1" ht="18.75" x14ac:dyDescent="0.3">
      <c r="A56" s="8">
        <v>44</v>
      </c>
      <c r="B56" s="9" t="s">
        <v>233</v>
      </c>
      <c r="C56" s="118">
        <v>57.906999999999996</v>
      </c>
      <c r="D56" s="231">
        <v>0</v>
      </c>
      <c r="E56" s="231">
        <v>0</v>
      </c>
      <c r="F56" s="236">
        <f t="shared" si="2"/>
        <v>0</v>
      </c>
      <c r="G56" s="234"/>
      <c r="H56" s="10"/>
      <c r="I56" s="234"/>
      <c r="J56" s="234"/>
      <c r="K56" s="234"/>
      <c r="L56" s="234"/>
      <c r="M56" s="234"/>
      <c r="N56" s="234"/>
      <c r="O56" s="234"/>
      <c r="P56" s="10"/>
      <c r="Q56" s="232"/>
      <c r="R56" s="10"/>
      <c r="S56" s="234"/>
      <c r="T56" s="10"/>
      <c r="U56" s="11"/>
      <c r="V56" s="11"/>
      <c r="W56" s="11"/>
    </row>
    <row r="57" spans="1:23" s="13" customFormat="1" ht="18.75" x14ac:dyDescent="0.3">
      <c r="A57" s="8">
        <v>45</v>
      </c>
      <c r="B57" s="9" t="s">
        <v>60</v>
      </c>
      <c r="C57" s="118"/>
      <c r="D57" s="231">
        <v>0</v>
      </c>
      <c r="E57" s="231">
        <v>0</v>
      </c>
      <c r="F57" s="236">
        <f t="shared" si="2"/>
        <v>0</v>
      </c>
      <c r="G57" s="234"/>
      <c r="H57" s="10"/>
      <c r="I57" s="234"/>
      <c r="J57" s="234"/>
      <c r="K57" s="234"/>
      <c r="L57" s="234"/>
      <c r="M57" s="234"/>
      <c r="N57" s="234"/>
      <c r="O57" s="234"/>
      <c r="P57" s="10"/>
      <c r="Q57" s="232"/>
      <c r="R57" s="10"/>
      <c r="S57" s="234"/>
      <c r="T57" s="10"/>
      <c r="U57" s="11"/>
      <c r="V57" s="11"/>
      <c r="W57" s="11"/>
    </row>
    <row r="58" spans="1:23" s="13" customFormat="1" ht="18.75" x14ac:dyDescent="0.3">
      <c r="A58" s="8">
        <v>46</v>
      </c>
      <c r="B58" s="9" t="s">
        <v>231</v>
      </c>
      <c r="C58" s="118">
        <v>86.856999999999999</v>
      </c>
      <c r="D58" s="231"/>
      <c r="E58" s="231"/>
      <c r="F58" s="236">
        <f t="shared" si="2"/>
        <v>0</v>
      </c>
      <c r="G58" s="234"/>
      <c r="H58" s="10"/>
      <c r="I58" s="234"/>
      <c r="J58" s="234"/>
      <c r="K58" s="234"/>
      <c r="L58" s="234"/>
      <c r="M58" s="234"/>
      <c r="N58" s="234"/>
      <c r="O58" s="234"/>
      <c r="P58" s="10"/>
      <c r="Q58" s="232"/>
      <c r="R58" s="10"/>
      <c r="S58" s="234"/>
      <c r="T58" s="10"/>
      <c r="U58" s="11"/>
      <c r="V58" s="11"/>
      <c r="W58" s="11"/>
    </row>
    <row r="59" spans="1:23" s="13" customFormat="1" ht="18.75" x14ac:dyDescent="0.3">
      <c r="A59" s="8">
        <v>47</v>
      </c>
      <c r="B59" s="9" t="s">
        <v>232</v>
      </c>
      <c r="C59" s="118">
        <v>72.566999999999993</v>
      </c>
      <c r="D59" s="231"/>
      <c r="E59" s="231"/>
      <c r="F59" s="236">
        <f t="shared" si="2"/>
        <v>0</v>
      </c>
      <c r="G59" s="234"/>
      <c r="H59" s="10"/>
      <c r="I59" s="234"/>
      <c r="J59" s="234"/>
      <c r="K59" s="234"/>
      <c r="L59" s="234"/>
      <c r="M59" s="234"/>
      <c r="N59" s="234"/>
      <c r="O59" s="234"/>
      <c r="P59" s="10"/>
      <c r="Q59" s="232"/>
      <c r="R59" s="10"/>
      <c r="S59" s="234"/>
      <c r="T59" s="10"/>
      <c r="U59" s="11"/>
      <c r="V59" s="11"/>
      <c r="W59" s="11"/>
    </row>
    <row r="60" spans="1:23" s="13" customFormat="1" ht="18.75" x14ac:dyDescent="0.3">
      <c r="A60" s="8">
        <v>48</v>
      </c>
      <c r="B60" s="117" t="s">
        <v>62</v>
      </c>
      <c r="C60" s="118">
        <v>24.282</v>
      </c>
      <c r="D60" s="231">
        <v>0</v>
      </c>
      <c r="E60" s="231">
        <v>0</v>
      </c>
      <c r="F60" s="236">
        <f t="shared" si="2"/>
        <v>0</v>
      </c>
      <c r="G60" s="234"/>
      <c r="H60" s="10"/>
      <c r="I60" s="234"/>
      <c r="J60" s="234"/>
      <c r="K60" s="234"/>
      <c r="L60" s="234"/>
      <c r="M60" s="234"/>
      <c r="N60" s="234"/>
      <c r="O60" s="234"/>
      <c r="P60" s="10"/>
      <c r="Q60" s="232"/>
      <c r="R60" s="10"/>
      <c r="S60" s="234"/>
      <c r="T60" s="10"/>
      <c r="U60" s="11"/>
      <c r="V60" s="11"/>
      <c r="W60" s="11"/>
    </row>
    <row r="61" spans="1:23" s="13" customFormat="1" ht="18.75" x14ac:dyDescent="0.3">
      <c r="A61" s="8">
        <v>49</v>
      </c>
      <c r="B61" s="117" t="s">
        <v>61</v>
      </c>
      <c r="C61" s="118">
        <v>47.207999999999998</v>
      </c>
      <c r="D61" s="231">
        <v>0</v>
      </c>
      <c r="E61" s="231">
        <v>0</v>
      </c>
      <c r="F61" s="236">
        <f t="shared" si="2"/>
        <v>0</v>
      </c>
      <c r="G61" s="234"/>
      <c r="H61" s="10"/>
      <c r="I61" s="234"/>
      <c r="J61" s="234"/>
      <c r="K61" s="234"/>
      <c r="L61" s="234"/>
      <c r="M61" s="234"/>
      <c r="N61" s="234"/>
      <c r="O61" s="234"/>
      <c r="P61" s="10"/>
      <c r="Q61" s="232"/>
      <c r="R61" s="10"/>
      <c r="S61" s="234"/>
      <c r="T61" s="10"/>
      <c r="U61" s="11"/>
      <c r="V61" s="11"/>
      <c r="W61" s="11"/>
    </row>
    <row r="62" spans="1:23" s="162" customFormat="1" ht="18.75" x14ac:dyDescent="0.3">
      <c r="A62" s="167">
        <v>50</v>
      </c>
      <c r="B62" s="154" t="s">
        <v>63</v>
      </c>
      <c r="C62" s="155">
        <f>SUM(C63:C71)</f>
        <v>476.72500000000002</v>
      </c>
      <c r="D62" s="215">
        <f t="shared" ref="D62:W62" si="8">SUM(D63:D71)</f>
        <v>0</v>
      </c>
      <c r="E62" s="215">
        <f t="shared" si="8"/>
        <v>0</v>
      </c>
      <c r="F62" s="158">
        <f t="shared" si="2"/>
        <v>0</v>
      </c>
      <c r="G62" s="215">
        <f t="shared" si="8"/>
        <v>0</v>
      </c>
      <c r="H62" s="158">
        <f t="shared" si="8"/>
        <v>0</v>
      </c>
      <c r="I62" s="215">
        <f t="shared" si="8"/>
        <v>0</v>
      </c>
      <c r="J62" s="215">
        <f t="shared" si="8"/>
        <v>0</v>
      </c>
      <c r="K62" s="215">
        <f t="shared" si="8"/>
        <v>0</v>
      </c>
      <c r="L62" s="215">
        <f t="shared" si="8"/>
        <v>0</v>
      </c>
      <c r="M62" s="215">
        <f t="shared" si="8"/>
        <v>0</v>
      </c>
      <c r="N62" s="215">
        <f t="shared" si="8"/>
        <v>0</v>
      </c>
      <c r="O62" s="215">
        <f t="shared" si="8"/>
        <v>0</v>
      </c>
      <c r="P62" s="158">
        <f t="shared" si="8"/>
        <v>0</v>
      </c>
      <c r="Q62" s="215">
        <f t="shared" si="8"/>
        <v>0</v>
      </c>
      <c r="R62" s="158">
        <f t="shared" si="8"/>
        <v>0</v>
      </c>
      <c r="S62" s="215">
        <f t="shared" si="8"/>
        <v>0</v>
      </c>
      <c r="T62" s="158">
        <f t="shared" si="8"/>
        <v>0</v>
      </c>
      <c r="U62" s="155">
        <f t="shared" si="8"/>
        <v>0</v>
      </c>
      <c r="V62" s="155">
        <f t="shared" si="8"/>
        <v>0</v>
      </c>
      <c r="W62" s="155">
        <f t="shared" si="8"/>
        <v>0</v>
      </c>
    </row>
    <row r="63" spans="1:23" s="13" customFormat="1" ht="18.75" x14ac:dyDescent="0.3">
      <c r="A63" s="8">
        <v>51</v>
      </c>
      <c r="B63" s="14" t="s">
        <v>234</v>
      </c>
      <c r="C63" s="118">
        <v>68.546999999999997</v>
      </c>
      <c r="D63" s="231">
        <v>0</v>
      </c>
      <c r="E63" s="231">
        <v>0</v>
      </c>
      <c r="F63" s="236">
        <f t="shared" si="2"/>
        <v>0</v>
      </c>
      <c r="G63" s="234"/>
      <c r="H63" s="10"/>
      <c r="I63" s="234"/>
      <c r="J63" s="234"/>
      <c r="K63" s="234"/>
      <c r="L63" s="234"/>
      <c r="M63" s="234"/>
      <c r="N63" s="234"/>
      <c r="O63" s="234"/>
      <c r="P63" s="10"/>
      <c r="Q63" s="232"/>
      <c r="R63" s="10"/>
      <c r="S63" s="234"/>
      <c r="T63" s="10"/>
      <c r="U63" s="11"/>
      <c r="V63" s="11"/>
      <c r="W63" s="11"/>
    </row>
    <row r="64" spans="1:23" s="13" customFormat="1" ht="18.75" x14ac:dyDescent="0.3">
      <c r="A64" s="8">
        <v>52</v>
      </c>
      <c r="B64" s="14" t="s">
        <v>65</v>
      </c>
      <c r="C64" s="118">
        <v>244.077</v>
      </c>
      <c r="D64" s="231">
        <v>0</v>
      </c>
      <c r="E64" s="231">
        <v>0</v>
      </c>
      <c r="F64" s="236">
        <f t="shared" si="2"/>
        <v>0</v>
      </c>
      <c r="G64" s="234"/>
      <c r="H64" s="10"/>
      <c r="I64" s="234"/>
      <c r="J64" s="234"/>
      <c r="K64" s="234"/>
      <c r="L64" s="234"/>
      <c r="M64" s="234"/>
      <c r="N64" s="234"/>
      <c r="O64" s="234"/>
      <c r="P64" s="10"/>
      <c r="Q64" s="232"/>
      <c r="R64" s="10"/>
      <c r="S64" s="234"/>
      <c r="T64" s="10"/>
      <c r="U64" s="11"/>
      <c r="V64" s="11"/>
      <c r="W64" s="11"/>
    </row>
    <row r="65" spans="1:23" s="13" customFormat="1" ht="18.75" x14ac:dyDescent="0.3">
      <c r="A65" s="8">
        <v>53</v>
      </c>
      <c r="B65" s="117" t="s">
        <v>67</v>
      </c>
      <c r="C65" s="118">
        <v>11.11</v>
      </c>
      <c r="D65" s="231">
        <v>0</v>
      </c>
      <c r="E65" s="231">
        <v>0</v>
      </c>
      <c r="F65" s="236">
        <f t="shared" si="2"/>
        <v>0</v>
      </c>
      <c r="G65" s="234"/>
      <c r="H65" s="10"/>
      <c r="I65" s="234"/>
      <c r="J65" s="234"/>
      <c r="K65" s="234"/>
      <c r="L65" s="234"/>
      <c r="M65" s="234"/>
      <c r="N65" s="234"/>
      <c r="O65" s="234"/>
      <c r="P65" s="10"/>
      <c r="Q65" s="232"/>
      <c r="R65" s="10"/>
      <c r="S65" s="234"/>
      <c r="T65" s="10"/>
      <c r="U65" s="11"/>
      <c r="V65" s="11"/>
      <c r="W65" s="11"/>
    </row>
    <row r="66" spans="1:23" s="13" customFormat="1" ht="18.75" x14ac:dyDescent="0.3">
      <c r="A66" s="8">
        <v>54</v>
      </c>
      <c r="B66" s="117" t="s">
        <v>68</v>
      </c>
      <c r="C66" s="118">
        <v>25.509</v>
      </c>
      <c r="D66" s="231">
        <v>0</v>
      </c>
      <c r="E66" s="231">
        <v>0</v>
      </c>
      <c r="F66" s="236">
        <f t="shared" si="2"/>
        <v>0</v>
      </c>
      <c r="G66" s="234"/>
      <c r="H66" s="10"/>
      <c r="I66" s="234"/>
      <c r="J66" s="234"/>
      <c r="K66" s="234"/>
      <c r="L66" s="234"/>
      <c r="M66" s="234"/>
      <c r="N66" s="234"/>
      <c r="O66" s="234"/>
      <c r="P66" s="10"/>
      <c r="Q66" s="232"/>
      <c r="R66" s="10"/>
      <c r="S66" s="234"/>
      <c r="T66" s="10"/>
      <c r="U66" s="11"/>
      <c r="V66" s="11"/>
      <c r="W66" s="11"/>
    </row>
    <row r="67" spans="1:23" s="13" customFormat="1" ht="18.75" x14ac:dyDescent="0.3">
      <c r="A67" s="8">
        <v>55</v>
      </c>
      <c r="B67" s="117" t="s">
        <v>69</v>
      </c>
      <c r="C67" s="118">
        <v>33.109000000000002</v>
      </c>
      <c r="D67" s="231">
        <v>0</v>
      </c>
      <c r="E67" s="231">
        <v>0</v>
      </c>
      <c r="F67" s="236">
        <f t="shared" si="2"/>
        <v>0</v>
      </c>
      <c r="G67" s="234"/>
      <c r="H67" s="10"/>
      <c r="I67" s="234"/>
      <c r="J67" s="234"/>
      <c r="K67" s="234"/>
      <c r="L67" s="234"/>
      <c r="M67" s="234"/>
      <c r="N67" s="234"/>
      <c r="O67" s="234"/>
      <c r="P67" s="10"/>
      <c r="Q67" s="232"/>
      <c r="R67" s="10"/>
      <c r="S67" s="234"/>
      <c r="T67" s="10"/>
      <c r="U67" s="11"/>
      <c r="V67" s="11"/>
      <c r="W67" s="11"/>
    </row>
    <row r="68" spans="1:23" s="13" customFormat="1" ht="18.75" x14ac:dyDescent="0.3">
      <c r="A68" s="8">
        <v>56</v>
      </c>
      <c r="B68" s="117" t="s">
        <v>70</v>
      </c>
      <c r="C68" s="118">
        <v>15.064</v>
      </c>
      <c r="D68" s="231">
        <v>0</v>
      </c>
      <c r="E68" s="231">
        <v>0</v>
      </c>
      <c r="F68" s="236">
        <f t="shared" si="2"/>
        <v>0</v>
      </c>
      <c r="G68" s="234"/>
      <c r="H68" s="10"/>
      <c r="I68" s="234"/>
      <c r="J68" s="234"/>
      <c r="K68" s="234"/>
      <c r="L68" s="234"/>
      <c r="M68" s="234"/>
      <c r="N68" s="234"/>
      <c r="O68" s="234"/>
      <c r="P68" s="10"/>
      <c r="Q68" s="232"/>
      <c r="R68" s="10"/>
      <c r="S68" s="234"/>
      <c r="T68" s="10"/>
      <c r="U68" s="11"/>
      <c r="V68" s="11"/>
      <c r="W68" s="11"/>
    </row>
    <row r="69" spans="1:23" s="13" customFormat="1" ht="18.75" x14ac:dyDescent="0.3">
      <c r="A69" s="8">
        <v>57</v>
      </c>
      <c r="B69" s="117" t="s">
        <v>283</v>
      </c>
      <c r="C69" s="118">
        <v>38.098999999999997</v>
      </c>
      <c r="D69" s="231">
        <v>0</v>
      </c>
      <c r="E69" s="231">
        <v>0</v>
      </c>
      <c r="F69" s="236">
        <f t="shared" si="2"/>
        <v>0</v>
      </c>
      <c r="G69" s="234"/>
      <c r="H69" s="10"/>
      <c r="I69" s="234"/>
      <c r="J69" s="234"/>
      <c r="K69" s="234"/>
      <c r="L69" s="234"/>
      <c r="M69" s="234"/>
      <c r="N69" s="234"/>
      <c r="O69" s="234"/>
      <c r="P69" s="10"/>
      <c r="Q69" s="232"/>
      <c r="R69" s="10"/>
      <c r="S69" s="234"/>
      <c r="T69" s="10"/>
      <c r="U69" s="11"/>
      <c r="V69" s="11"/>
      <c r="W69" s="11"/>
    </row>
    <row r="70" spans="1:23" s="13" customFormat="1" ht="18.75" x14ac:dyDescent="0.3">
      <c r="A70" s="8">
        <v>58</v>
      </c>
      <c r="B70" s="117" t="s">
        <v>188</v>
      </c>
      <c r="C70" s="118">
        <v>13.118</v>
      </c>
      <c r="D70" s="231">
        <v>0</v>
      </c>
      <c r="E70" s="231">
        <v>0</v>
      </c>
      <c r="F70" s="236">
        <f t="shared" si="2"/>
        <v>0</v>
      </c>
      <c r="G70" s="234"/>
      <c r="H70" s="10"/>
      <c r="I70" s="234"/>
      <c r="J70" s="234"/>
      <c r="K70" s="234"/>
      <c r="L70" s="234"/>
      <c r="M70" s="234"/>
      <c r="N70" s="234"/>
      <c r="O70" s="234"/>
      <c r="P70" s="10"/>
      <c r="Q70" s="232"/>
      <c r="R70" s="10"/>
      <c r="S70" s="234"/>
      <c r="T70" s="10"/>
      <c r="U70" s="11"/>
      <c r="V70" s="11"/>
      <c r="W70" s="11"/>
    </row>
    <row r="71" spans="1:23" s="13" customFormat="1" ht="18.75" x14ac:dyDescent="0.3">
      <c r="A71" s="8">
        <v>59</v>
      </c>
      <c r="B71" s="117" t="s">
        <v>66</v>
      </c>
      <c r="C71" s="118">
        <v>28.091999999999999</v>
      </c>
      <c r="D71" s="231">
        <v>0</v>
      </c>
      <c r="E71" s="231">
        <v>0</v>
      </c>
      <c r="F71" s="236">
        <f t="shared" si="2"/>
        <v>0</v>
      </c>
      <c r="G71" s="234"/>
      <c r="H71" s="10"/>
      <c r="I71" s="234"/>
      <c r="J71" s="234"/>
      <c r="K71" s="234"/>
      <c r="L71" s="234"/>
      <c r="M71" s="234"/>
      <c r="N71" s="234"/>
      <c r="O71" s="234"/>
      <c r="P71" s="10"/>
      <c r="Q71" s="232"/>
      <c r="R71" s="10"/>
      <c r="S71" s="234"/>
      <c r="T71" s="10"/>
      <c r="U71" s="11"/>
      <c r="V71" s="11"/>
      <c r="W71" s="11"/>
    </row>
    <row r="72" spans="1:23" s="162" customFormat="1" ht="18.75" x14ac:dyDescent="0.3">
      <c r="A72" s="167">
        <v>60</v>
      </c>
      <c r="B72" s="154" t="s">
        <v>72</v>
      </c>
      <c r="C72" s="155">
        <f>SUM(C73:C74)</f>
        <v>182.91399999999999</v>
      </c>
      <c r="D72" s="215">
        <f t="shared" ref="D72:T72" si="9">SUM(D73:D74)</f>
        <v>0</v>
      </c>
      <c r="E72" s="215">
        <f t="shared" si="9"/>
        <v>0</v>
      </c>
      <c r="F72" s="158">
        <f t="shared" si="2"/>
        <v>0</v>
      </c>
      <c r="G72" s="215">
        <f t="shared" si="9"/>
        <v>0</v>
      </c>
      <c r="H72" s="158">
        <f t="shared" si="9"/>
        <v>0</v>
      </c>
      <c r="I72" s="215">
        <f t="shared" si="9"/>
        <v>0</v>
      </c>
      <c r="J72" s="215">
        <f t="shared" si="9"/>
        <v>0</v>
      </c>
      <c r="K72" s="215">
        <f t="shared" si="9"/>
        <v>0</v>
      </c>
      <c r="L72" s="215">
        <f t="shared" si="9"/>
        <v>0</v>
      </c>
      <c r="M72" s="215">
        <f t="shared" si="9"/>
        <v>0</v>
      </c>
      <c r="N72" s="215">
        <f t="shared" si="9"/>
        <v>0</v>
      </c>
      <c r="O72" s="215">
        <f t="shared" si="9"/>
        <v>0</v>
      </c>
      <c r="P72" s="158">
        <f t="shared" si="9"/>
        <v>0</v>
      </c>
      <c r="Q72" s="215">
        <f t="shared" si="9"/>
        <v>0</v>
      </c>
      <c r="R72" s="158">
        <f t="shared" si="9"/>
        <v>0</v>
      </c>
      <c r="S72" s="215">
        <f t="shared" si="9"/>
        <v>0</v>
      </c>
      <c r="T72" s="158">
        <f t="shared" si="9"/>
        <v>0</v>
      </c>
      <c r="U72" s="194"/>
      <c r="V72" s="194"/>
      <c r="W72" s="194"/>
    </row>
    <row r="73" spans="1:23" s="13" customFormat="1" ht="18.75" x14ac:dyDescent="0.3">
      <c r="A73" s="8">
        <v>61</v>
      </c>
      <c r="B73" s="9" t="s">
        <v>73</v>
      </c>
      <c r="C73" s="118">
        <v>117.03700000000001</v>
      </c>
      <c r="D73" s="231">
        <v>0</v>
      </c>
      <c r="E73" s="231">
        <v>0</v>
      </c>
      <c r="F73" s="236">
        <f t="shared" si="2"/>
        <v>0</v>
      </c>
      <c r="G73" s="234"/>
      <c r="H73" s="10"/>
      <c r="I73" s="234"/>
      <c r="J73" s="234"/>
      <c r="K73" s="234"/>
      <c r="L73" s="234"/>
      <c r="M73" s="234"/>
      <c r="N73" s="234"/>
      <c r="O73" s="234"/>
      <c r="P73" s="10"/>
      <c r="Q73" s="232"/>
      <c r="R73" s="10"/>
      <c r="S73" s="234"/>
      <c r="T73" s="10"/>
      <c r="U73" s="11"/>
      <c r="V73" s="11"/>
      <c r="W73" s="11"/>
    </row>
    <row r="74" spans="1:23" s="13" customFormat="1" ht="18.75" x14ac:dyDescent="0.3">
      <c r="A74" s="8">
        <v>62</v>
      </c>
      <c r="B74" s="9" t="s">
        <v>74</v>
      </c>
      <c r="C74" s="118">
        <v>65.876999999999995</v>
      </c>
      <c r="D74" s="231">
        <v>0</v>
      </c>
      <c r="E74" s="231">
        <v>0</v>
      </c>
      <c r="F74" s="236">
        <f t="shared" si="2"/>
        <v>0</v>
      </c>
      <c r="G74" s="234"/>
      <c r="H74" s="10"/>
      <c r="I74" s="234"/>
      <c r="J74" s="234"/>
      <c r="K74" s="234"/>
      <c r="L74" s="234"/>
      <c r="M74" s="234"/>
      <c r="N74" s="234"/>
      <c r="O74" s="234"/>
      <c r="P74" s="10"/>
      <c r="Q74" s="232"/>
      <c r="R74" s="10"/>
      <c r="S74" s="234"/>
      <c r="T74" s="10"/>
      <c r="U74" s="11"/>
      <c r="V74" s="11"/>
      <c r="W74" s="11"/>
    </row>
    <row r="75" spans="1:23" s="162" customFormat="1" ht="20.25" customHeight="1" x14ac:dyDescent="0.3">
      <c r="A75" s="167">
        <v>63</v>
      </c>
      <c r="B75" s="154" t="s">
        <v>75</v>
      </c>
      <c r="C75" s="155">
        <f>SUM(C76:C88)</f>
        <v>568.16800000000001</v>
      </c>
      <c r="D75" s="215">
        <f t="shared" ref="D75:T75" si="10">SUM(D76:D88)</f>
        <v>0</v>
      </c>
      <c r="E75" s="215">
        <f t="shared" si="10"/>
        <v>0</v>
      </c>
      <c r="F75" s="158">
        <f t="shared" si="2"/>
        <v>0</v>
      </c>
      <c r="G75" s="215">
        <f t="shared" si="10"/>
        <v>0</v>
      </c>
      <c r="H75" s="158">
        <f t="shared" si="10"/>
        <v>0</v>
      </c>
      <c r="I75" s="215">
        <f t="shared" si="10"/>
        <v>0</v>
      </c>
      <c r="J75" s="215">
        <f t="shared" si="10"/>
        <v>0</v>
      </c>
      <c r="K75" s="215">
        <f t="shared" si="10"/>
        <v>0</v>
      </c>
      <c r="L75" s="215">
        <f t="shared" si="10"/>
        <v>0</v>
      </c>
      <c r="M75" s="215">
        <f t="shared" si="10"/>
        <v>0</v>
      </c>
      <c r="N75" s="215">
        <f t="shared" si="10"/>
        <v>0</v>
      </c>
      <c r="O75" s="215">
        <f t="shared" si="10"/>
        <v>0</v>
      </c>
      <c r="P75" s="158">
        <f t="shared" si="10"/>
        <v>0</v>
      </c>
      <c r="Q75" s="215">
        <f t="shared" si="10"/>
        <v>0</v>
      </c>
      <c r="R75" s="158">
        <f t="shared" si="10"/>
        <v>0</v>
      </c>
      <c r="S75" s="215">
        <f t="shared" si="10"/>
        <v>0</v>
      </c>
      <c r="T75" s="158">
        <f t="shared" si="10"/>
        <v>0</v>
      </c>
      <c r="U75" s="194"/>
      <c r="V75" s="194"/>
      <c r="W75" s="194"/>
    </row>
    <row r="76" spans="1:23" s="13" customFormat="1" ht="20.25" customHeight="1" x14ac:dyDescent="0.3">
      <c r="A76" s="8">
        <v>64</v>
      </c>
      <c r="B76" s="14" t="s">
        <v>241</v>
      </c>
      <c r="C76" s="118">
        <v>233.06100000000001</v>
      </c>
      <c r="D76" s="231">
        <v>0</v>
      </c>
      <c r="E76" s="231">
        <v>0</v>
      </c>
      <c r="F76" s="236">
        <f t="shared" si="2"/>
        <v>0</v>
      </c>
      <c r="G76" s="234"/>
      <c r="H76" s="10"/>
      <c r="I76" s="234"/>
      <c r="J76" s="234"/>
      <c r="K76" s="234"/>
      <c r="L76" s="234"/>
      <c r="M76" s="234"/>
      <c r="N76" s="234"/>
      <c r="O76" s="234"/>
      <c r="P76" s="10"/>
      <c r="Q76" s="232"/>
      <c r="R76" s="10"/>
      <c r="S76" s="234"/>
      <c r="T76" s="10"/>
      <c r="U76" s="11"/>
      <c r="V76" s="11"/>
      <c r="W76" s="11"/>
    </row>
    <row r="77" spans="1:23" s="13" customFormat="1" ht="20.25" customHeight="1" x14ac:dyDescent="0.3">
      <c r="A77" s="8">
        <v>65</v>
      </c>
      <c r="B77" s="14" t="s">
        <v>76</v>
      </c>
      <c r="C77" s="118"/>
      <c r="D77" s="231">
        <v>0</v>
      </c>
      <c r="E77" s="231">
        <v>0</v>
      </c>
      <c r="F77" s="236">
        <f t="shared" si="2"/>
        <v>0</v>
      </c>
      <c r="G77" s="234"/>
      <c r="H77" s="10"/>
      <c r="I77" s="234"/>
      <c r="J77" s="234"/>
      <c r="K77" s="234"/>
      <c r="L77" s="234"/>
      <c r="M77" s="234"/>
      <c r="N77" s="234"/>
      <c r="O77" s="234"/>
      <c r="P77" s="10"/>
      <c r="Q77" s="232"/>
      <c r="R77" s="10"/>
      <c r="S77" s="234"/>
      <c r="T77" s="10"/>
      <c r="U77" s="11"/>
      <c r="V77" s="11"/>
      <c r="W77" s="11"/>
    </row>
    <row r="78" spans="1:23" s="13" customFormat="1" ht="20.25" customHeight="1" x14ac:dyDescent="0.3">
      <c r="A78" s="8">
        <v>66</v>
      </c>
      <c r="B78" s="14" t="s">
        <v>235</v>
      </c>
      <c r="C78" s="118">
        <v>29.686</v>
      </c>
      <c r="D78" s="231">
        <v>0</v>
      </c>
      <c r="E78" s="231"/>
      <c r="F78" s="236">
        <f t="shared" si="2"/>
        <v>0</v>
      </c>
      <c r="G78" s="234"/>
      <c r="H78" s="10"/>
      <c r="I78" s="234"/>
      <c r="J78" s="234"/>
      <c r="K78" s="234"/>
      <c r="L78" s="234"/>
      <c r="M78" s="234"/>
      <c r="N78" s="234"/>
      <c r="O78" s="234"/>
      <c r="P78" s="10"/>
      <c r="Q78" s="232"/>
      <c r="R78" s="10"/>
      <c r="S78" s="234"/>
      <c r="T78" s="10"/>
      <c r="U78" s="11"/>
      <c r="V78" s="11"/>
      <c r="W78" s="11"/>
    </row>
    <row r="79" spans="1:23" s="13" customFormat="1" ht="20.25" customHeight="1" x14ac:dyDescent="0.3">
      <c r="A79" s="8">
        <v>67</v>
      </c>
      <c r="B79" s="14" t="s">
        <v>236</v>
      </c>
      <c r="C79" s="118">
        <v>2.919</v>
      </c>
      <c r="D79" s="231">
        <v>0</v>
      </c>
      <c r="E79" s="231"/>
      <c r="F79" s="236">
        <f t="shared" si="2"/>
        <v>0</v>
      </c>
      <c r="G79" s="234"/>
      <c r="H79" s="10"/>
      <c r="I79" s="234"/>
      <c r="J79" s="234"/>
      <c r="K79" s="234"/>
      <c r="L79" s="234"/>
      <c r="M79" s="234"/>
      <c r="N79" s="234"/>
      <c r="O79" s="234"/>
      <c r="P79" s="10"/>
      <c r="Q79" s="232"/>
      <c r="R79" s="10"/>
      <c r="S79" s="234"/>
      <c r="T79" s="10"/>
      <c r="U79" s="11"/>
      <c r="V79" s="11"/>
      <c r="W79" s="11"/>
    </row>
    <row r="80" spans="1:23" s="13" customFormat="1" ht="20.25" customHeight="1" x14ac:dyDescent="0.3">
      <c r="A80" s="8">
        <v>68</v>
      </c>
      <c r="B80" s="14" t="s">
        <v>237</v>
      </c>
      <c r="C80" s="118">
        <v>5.08</v>
      </c>
      <c r="D80" s="231">
        <v>0</v>
      </c>
      <c r="E80" s="231"/>
      <c r="F80" s="236">
        <f t="shared" si="2"/>
        <v>0</v>
      </c>
      <c r="G80" s="234"/>
      <c r="H80" s="10"/>
      <c r="I80" s="234"/>
      <c r="J80" s="234"/>
      <c r="K80" s="234"/>
      <c r="L80" s="234"/>
      <c r="M80" s="234"/>
      <c r="N80" s="234"/>
      <c r="O80" s="234"/>
      <c r="P80" s="10"/>
      <c r="Q80" s="232"/>
      <c r="R80" s="10"/>
      <c r="S80" s="234"/>
      <c r="T80" s="10"/>
      <c r="U80" s="11"/>
      <c r="V80" s="11"/>
      <c r="W80" s="11"/>
    </row>
    <row r="81" spans="1:23" s="13" customFormat="1" ht="20.25" customHeight="1" x14ac:dyDescent="0.3">
      <c r="A81" s="8">
        <v>69</v>
      </c>
      <c r="B81" s="14" t="s">
        <v>238</v>
      </c>
      <c r="C81" s="118">
        <v>1.2609999999999999</v>
      </c>
      <c r="D81" s="231">
        <v>0</v>
      </c>
      <c r="E81" s="231"/>
      <c r="F81" s="236">
        <f t="shared" si="2"/>
        <v>0</v>
      </c>
      <c r="G81" s="234"/>
      <c r="H81" s="10"/>
      <c r="I81" s="234"/>
      <c r="J81" s="234"/>
      <c r="K81" s="234"/>
      <c r="L81" s="234"/>
      <c r="M81" s="234"/>
      <c r="N81" s="234"/>
      <c r="O81" s="234"/>
      <c r="P81" s="10"/>
      <c r="Q81" s="232"/>
      <c r="R81" s="10"/>
      <c r="S81" s="234"/>
      <c r="T81" s="10"/>
      <c r="U81" s="11"/>
      <c r="V81" s="11"/>
      <c r="W81" s="11"/>
    </row>
    <row r="82" spans="1:23" s="13" customFormat="1" ht="20.25" customHeight="1" x14ac:dyDescent="0.3">
      <c r="A82" s="8">
        <v>70</v>
      </c>
      <c r="B82" s="14" t="s">
        <v>239</v>
      </c>
      <c r="C82" s="118">
        <v>3.4750000000000001</v>
      </c>
      <c r="D82" s="231">
        <v>0</v>
      </c>
      <c r="E82" s="231"/>
      <c r="F82" s="236">
        <f t="shared" si="2"/>
        <v>0</v>
      </c>
      <c r="G82" s="234"/>
      <c r="H82" s="10"/>
      <c r="I82" s="234"/>
      <c r="J82" s="234"/>
      <c r="K82" s="234"/>
      <c r="L82" s="234"/>
      <c r="M82" s="234"/>
      <c r="N82" s="234"/>
      <c r="O82" s="234"/>
      <c r="P82" s="10"/>
      <c r="Q82" s="232"/>
      <c r="R82" s="10"/>
      <c r="S82" s="234"/>
      <c r="T82" s="10"/>
      <c r="U82" s="11"/>
      <c r="V82" s="11"/>
      <c r="W82" s="11"/>
    </row>
    <row r="83" spans="1:23" s="13" customFormat="1" ht="20.25" customHeight="1" x14ac:dyDescent="0.3">
      <c r="A83" s="8">
        <v>71</v>
      </c>
      <c r="B83" s="14" t="s">
        <v>240</v>
      </c>
      <c r="C83" s="118">
        <v>1.111</v>
      </c>
      <c r="D83" s="231">
        <v>0</v>
      </c>
      <c r="E83" s="231"/>
      <c r="F83" s="236">
        <f t="shared" si="2"/>
        <v>0</v>
      </c>
      <c r="G83" s="234"/>
      <c r="H83" s="10"/>
      <c r="I83" s="234"/>
      <c r="J83" s="234"/>
      <c r="K83" s="234"/>
      <c r="L83" s="234"/>
      <c r="M83" s="234"/>
      <c r="N83" s="234"/>
      <c r="O83" s="234"/>
      <c r="P83" s="10"/>
      <c r="Q83" s="232"/>
      <c r="R83" s="10"/>
      <c r="S83" s="234"/>
      <c r="T83" s="10"/>
      <c r="U83" s="11"/>
      <c r="V83" s="11"/>
      <c r="W83" s="11"/>
    </row>
    <row r="84" spans="1:23" s="13" customFormat="1" ht="20.25" customHeight="1" x14ac:dyDescent="0.3">
      <c r="A84" s="8">
        <v>72</v>
      </c>
      <c r="B84" s="14" t="s">
        <v>77</v>
      </c>
      <c r="C84" s="118">
        <v>9.93</v>
      </c>
      <c r="D84" s="231">
        <v>0</v>
      </c>
      <c r="E84" s="231">
        <v>0</v>
      </c>
      <c r="F84" s="236">
        <f t="shared" si="2"/>
        <v>0</v>
      </c>
      <c r="G84" s="234"/>
      <c r="H84" s="10"/>
      <c r="I84" s="234"/>
      <c r="J84" s="234"/>
      <c r="K84" s="234"/>
      <c r="L84" s="234"/>
      <c r="M84" s="234"/>
      <c r="N84" s="234"/>
      <c r="O84" s="234"/>
      <c r="P84" s="10"/>
      <c r="Q84" s="232"/>
      <c r="R84" s="10"/>
      <c r="S84" s="234"/>
      <c r="T84" s="10"/>
      <c r="U84" s="11"/>
      <c r="V84" s="11"/>
      <c r="W84" s="11"/>
    </row>
    <row r="85" spans="1:23" s="13" customFormat="1" ht="20.25" customHeight="1" x14ac:dyDescent="0.3">
      <c r="A85" s="8">
        <v>73</v>
      </c>
      <c r="B85" s="117" t="s">
        <v>79</v>
      </c>
      <c r="C85" s="118">
        <v>12.73</v>
      </c>
      <c r="D85" s="231">
        <v>0</v>
      </c>
      <c r="E85" s="231">
        <v>0</v>
      </c>
      <c r="F85" s="236">
        <f t="shared" si="2"/>
        <v>0</v>
      </c>
      <c r="G85" s="234"/>
      <c r="H85" s="10"/>
      <c r="I85" s="234"/>
      <c r="J85" s="234"/>
      <c r="K85" s="234"/>
      <c r="L85" s="234"/>
      <c r="M85" s="234"/>
      <c r="N85" s="234"/>
      <c r="O85" s="234"/>
      <c r="P85" s="10"/>
      <c r="Q85" s="232"/>
      <c r="R85" s="10"/>
      <c r="S85" s="234"/>
      <c r="T85" s="10"/>
      <c r="U85" s="11"/>
      <c r="V85" s="11"/>
      <c r="W85" s="11"/>
    </row>
    <row r="86" spans="1:23" s="13" customFormat="1" ht="20.25" customHeight="1" x14ac:dyDescent="0.3">
      <c r="A86" s="8">
        <v>74</v>
      </c>
      <c r="B86" s="117" t="s">
        <v>189</v>
      </c>
      <c r="C86" s="118">
        <v>21.9</v>
      </c>
      <c r="D86" s="231">
        <v>0</v>
      </c>
      <c r="E86" s="231">
        <v>0</v>
      </c>
      <c r="F86" s="236">
        <f t="shared" si="2"/>
        <v>0</v>
      </c>
      <c r="G86" s="234"/>
      <c r="H86" s="10"/>
      <c r="I86" s="234"/>
      <c r="J86" s="234"/>
      <c r="K86" s="234"/>
      <c r="L86" s="234"/>
      <c r="M86" s="234"/>
      <c r="N86" s="234"/>
      <c r="O86" s="234"/>
      <c r="P86" s="10"/>
      <c r="Q86" s="232"/>
      <c r="R86" s="10"/>
      <c r="S86" s="234"/>
      <c r="T86" s="10"/>
      <c r="U86" s="11"/>
      <c r="V86" s="11"/>
      <c r="W86" s="11"/>
    </row>
    <row r="87" spans="1:23" s="13" customFormat="1" ht="20.25" customHeight="1" x14ac:dyDescent="0.3">
      <c r="A87" s="8">
        <v>75</v>
      </c>
      <c r="B87" s="117" t="s">
        <v>302</v>
      </c>
      <c r="C87" s="118">
        <v>11.92</v>
      </c>
      <c r="D87" s="231">
        <v>0</v>
      </c>
      <c r="E87" s="231">
        <v>0</v>
      </c>
      <c r="F87" s="236">
        <f t="shared" si="2"/>
        <v>0</v>
      </c>
      <c r="G87" s="234"/>
      <c r="H87" s="10"/>
      <c r="I87" s="234"/>
      <c r="J87" s="234"/>
      <c r="K87" s="234"/>
      <c r="L87" s="234"/>
      <c r="M87" s="234"/>
      <c r="N87" s="234"/>
      <c r="O87" s="234"/>
      <c r="P87" s="10"/>
      <c r="Q87" s="232"/>
      <c r="R87" s="10"/>
      <c r="S87" s="234"/>
      <c r="T87" s="10"/>
      <c r="U87" s="11"/>
      <c r="V87" s="11"/>
      <c r="W87" s="11"/>
    </row>
    <row r="88" spans="1:23" s="13" customFormat="1" ht="20.25" customHeight="1" x14ac:dyDescent="0.3">
      <c r="A88" s="8">
        <v>76</v>
      </c>
      <c r="B88" s="117" t="s">
        <v>78</v>
      </c>
      <c r="C88" s="118">
        <v>235.095</v>
      </c>
      <c r="D88" s="231">
        <v>0</v>
      </c>
      <c r="E88" s="231">
        <v>0</v>
      </c>
      <c r="F88" s="236">
        <f t="shared" si="2"/>
        <v>0</v>
      </c>
      <c r="G88" s="234"/>
      <c r="H88" s="10"/>
      <c r="I88" s="234"/>
      <c r="J88" s="234"/>
      <c r="K88" s="234"/>
      <c r="L88" s="234"/>
      <c r="M88" s="234"/>
      <c r="N88" s="234"/>
      <c r="O88" s="234"/>
      <c r="P88" s="10"/>
      <c r="Q88" s="232"/>
      <c r="R88" s="10"/>
      <c r="S88" s="234"/>
      <c r="T88" s="10"/>
      <c r="U88" s="11"/>
      <c r="V88" s="11"/>
      <c r="W88" s="11"/>
    </row>
    <row r="89" spans="1:23" s="162" customFormat="1" ht="20.25" customHeight="1" x14ac:dyDescent="0.3">
      <c r="A89" s="167">
        <v>77</v>
      </c>
      <c r="B89" s="154" t="s">
        <v>81</v>
      </c>
      <c r="C89" s="155">
        <f>SUM(C90:C95)</f>
        <v>294.31900000000002</v>
      </c>
      <c r="D89" s="215">
        <f t="shared" ref="D89:T89" si="11">SUM(D90:D95)</f>
        <v>0</v>
      </c>
      <c r="E89" s="215">
        <f t="shared" si="11"/>
        <v>0</v>
      </c>
      <c r="F89" s="158">
        <f t="shared" si="2"/>
        <v>0</v>
      </c>
      <c r="G89" s="215">
        <f t="shared" si="11"/>
        <v>0</v>
      </c>
      <c r="H89" s="158">
        <f t="shared" si="11"/>
        <v>0</v>
      </c>
      <c r="I89" s="215">
        <f t="shared" si="11"/>
        <v>0</v>
      </c>
      <c r="J89" s="215">
        <f t="shared" si="11"/>
        <v>0</v>
      </c>
      <c r="K89" s="215">
        <f t="shared" si="11"/>
        <v>0</v>
      </c>
      <c r="L89" s="215">
        <f t="shared" si="11"/>
        <v>0</v>
      </c>
      <c r="M89" s="215">
        <f t="shared" si="11"/>
        <v>0</v>
      </c>
      <c r="N89" s="215">
        <f t="shared" si="11"/>
        <v>0</v>
      </c>
      <c r="O89" s="215">
        <f t="shared" si="11"/>
        <v>0</v>
      </c>
      <c r="P89" s="158">
        <f t="shared" si="11"/>
        <v>0</v>
      </c>
      <c r="Q89" s="215">
        <f t="shared" si="11"/>
        <v>0</v>
      </c>
      <c r="R89" s="158">
        <f t="shared" si="11"/>
        <v>0</v>
      </c>
      <c r="S89" s="215">
        <f t="shared" si="11"/>
        <v>0</v>
      </c>
      <c r="T89" s="158">
        <f t="shared" si="11"/>
        <v>0</v>
      </c>
      <c r="U89" s="194"/>
      <c r="V89" s="194"/>
      <c r="W89" s="194"/>
    </row>
    <row r="90" spans="1:23" s="13" customFormat="1" ht="20.25" customHeight="1" x14ac:dyDescent="0.3">
      <c r="A90" s="8">
        <v>78</v>
      </c>
      <c r="B90" s="9" t="s">
        <v>82</v>
      </c>
      <c r="C90" s="118">
        <v>30.4</v>
      </c>
      <c r="D90" s="231">
        <v>0</v>
      </c>
      <c r="E90" s="231">
        <v>0</v>
      </c>
      <c r="F90" s="236">
        <f t="shared" si="2"/>
        <v>0</v>
      </c>
      <c r="G90" s="234"/>
      <c r="H90" s="10"/>
      <c r="I90" s="234"/>
      <c r="J90" s="234"/>
      <c r="K90" s="234"/>
      <c r="L90" s="234"/>
      <c r="M90" s="234"/>
      <c r="N90" s="234"/>
      <c r="O90" s="234"/>
      <c r="P90" s="10"/>
      <c r="Q90" s="232"/>
      <c r="R90" s="10"/>
      <c r="S90" s="234"/>
      <c r="T90" s="10"/>
      <c r="U90" s="11"/>
      <c r="V90" s="11"/>
      <c r="W90" s="11"/>
    </row>
    <row r="91" spans="1:23" s="13" customFormat="1" ht="20.25" customHeight="1" x14ac:dyDescent="0.3">
      <c r="A91" s="8">
        <v>79</v>
      </c>
      <c r="B91" s="9" t="s">
        <v>83</v>
      </c>
      <c r="C91" s="118">
        <v>162.06700000000001</v>
      </c>
      <c r="D91" s="231">
        <v>0</v>
      </c>
      <c r="E91" s="231">
        <v>0</v>
      </c>
      <c r="F91" s="236">
        <f t="shared" si="2"/>
        <v>0</v>
      </c>
      <c r="G91" s="234"/>
      <c r="H91" s="10"/>
      <c r="I91" s="234"/>
      <c r="J91" s="234"/>
      <c r="K91" s="234"/>
      <c r="L91" s="234"/>
      <c r="M91" s="234"/>
      <c r="N91" s="234"/>
      <c r="O91" s="234"/>
      <c r="P91" s="10"/>
      <c r="Q91" s="232"/>
      <c r="R91" s="10"/>
      <c r="S91" s="234"/>
      <c r="T91" s="10"/>
      <c r="U91" s="11"/>
      <c r="V91" s="11"/>
      <c r="W91" s="11"/>
    </row>
    <row r="92" spans="1:23" s="13" customFormat="1" ht="20.25" customHeight="1" x14ac:dyDescent="0.3">
      <c r="A92" s="8">
        <v>80</v>
      </c>
      <c r="B92" s="117" t="s">
        <v>85</v>
      </c>
      <c r="C92" s="118">
        <v>17.209</v>
      </c>
      <c r="D92" s="231">
        <v>0</v>
      </c>
      <c r="E92" s="231">
        <v>0</v>
      </c>
      <c r="F92" s="236">
        <f t="shared" si="2"/>
        <v>0</v>
      </c>
      <c r="G92" s="234"/>
      <c r="H92" s="10"/>
      <c r="I92" s="234"/>
      <c r="J92" s="234"/>
      <c r="K92" s="234"/>
      <c r="L92" s="234"/>
      <c r="M92" s="234"/>
      <c r="N92" s="234"/>
      <c r="O92" s="234"/>
      <c r="P92" s="10"/>
      <c r="Q92" s="232"/>
      <c r="R92" s="10"/>
      <c r="S92" s="234"/>
      <c r="T92" s="10"/>
      <c r="U92" s="11"/>
      <c r="V92" s="11"/>
      <c r="W92" s="11"/>
    </row>
    <row r="93" spans="1:23" s="13" customFormat="1" ht="20.25" customHeight="1" x14ac:dyDescent="0.3">
      <c r="A93" s="8">
        <v>81</v>
      </c>
      <c r="B93" s="117" t="s">
        <v>286</v>
      </c>
      <c r="C93" s="118">
        <v>42.554000000000002</v>
      </c>
      <c r="D93" s="231">
        <v>0</v>
      </c>
      <c r="E93" s="231">
        <v>0</v>
      </c>
      <c r="F93" s="236">
        <f t="shared" ref="F93:F156" si="12">SUM(F94:F97)</f>
        <v>0</v>
      </c>
      <c r="G93" s="234"/>
      <c r="H93" s="10"/>
      <c r="I93" s="234"/>
      <c r="J93" s="234"/>
      <c r="K93" s="234"/>
      <c r="L93" s="234"/>
      <c r="M93" s="234"/>
      <c r="N93" s="234"/>
      <c r="O93" s="234"/>
      <c r="P93" s="10"/>
      <c r="Q93" s="232"/>
      <c r="R93" s="10"/>
      <c r="S93" s="234"/>
      <c r="T93" s="10"/>
      <c r="U93" s="11"/>
      <c r="V93" s="11"/>
      <c r="W93" s="11"/>
    </row>
    <row r="94" spans="1:23" s="13" customFormat="1" ht="20.25" customHeight="1" x14ac:dyDescent="0.3">
      <c r="A94" s="8">
        <v>82</v>
      </c>
      <c r="B94" s="117" t="s">
        <v>84</v>
      </c>
      <c r="C94" s="118">
        <v>31.93</v>
      </c>
      <c r="D94" s="231">
        <v>0</v>
      </c>
      <c r="E94" s="231">
        <v>0</v>
      </c>
      <c r="F94" s="236">
        <f t="shared" si="12"/>
        <v>0</v>
      </c>
      <c r="G94" s="234"/>
      <c r="H94" s="10"/>
      <c r="I94" s="234"/>
      <c r="J94" s="234"/>
      <c r="K94" s="234"/>
      <c r="L94" s="234"/>
      <c r="M94" s="234"/>
      <c r="N94" s="234"/>
      <c r="O94" s="234"/>
      <c r="P94" s="10"/>
      <c r="Q94" s="232"/>
      <c r="R94" s="10"/>
      <c r="S94" s="234"/>
      <c r="T94" s="10"/>
      <c r="U94" s="11"/>
      <c r="V94" s="11"/>
      <c r="W94" s="11"/>
    </row>
    <row r="95" spans="1:23" s="13" customFormat="1" ht="20.25" customHeight="1" x14ac:dyDescent="0.3">
      <c r="A95" s="8">
        <v>83</v>
      </c>
      <c r="B95" s="117" t="s">
        <v>86</v>
      </c>
      <c r="C95" s="118">
        <v>10.159000000000001</v>
      </c>
      <c r="D95" s="231">
        <v>0</v>
      </c>
      <c r="E95" s="231">
        <v>0</v>
      </c>
      <c r="F95" s="236">
        <f t="shared" si="12"/>
        <v>0</v>
      </c>
      <c r="G95" s="234"/>
      <c r="H95" s="10"/>
      <c r="I95" s="234"/>
      <c r="J95" s="234"/>
      <c r="K95" s="234"/>
      <c r="L95" s="234"/>
      <c r="M95" s="234"/>
      <c r="N95" s="234"/>
      <c r="O95" s="234"/>
      <c r="P95" s="10"/>
      <c r="Q95" s="232"/>
      <c r="R95" s="10"/>
      <c r="S95" s="234"/>
      <c r="T95" s="10"/>
      <c r="U95" s="11"/>
      <c r="V95" s="11"/>
      <c r="W95" s="11"/>
    </row>
    <row r="96" spans="1:23" s="162" customFormat="1" ht="23.25" customHeight="1" x14ac:dyDescent="0.3">
      <c r="A96" s="167">
        <v>84</v>
      </c>
      <c r="B96" s="154" t="s">
        <v>87</v>
      </c>
      <c r="C96" s="155">
        <f>SUM(C97:C98)</f>
        <v>160.155</v>
      </c>
      <c r="D96" s="215">
        <f t="shared" ref="D96:T96" si="13">SUM(D97:D98)</f>
        <v>0</v>
      </c>
      <c r="E96" s="215">
        <f t="shared" si="13"/>
        <v>0</v>
      </c>
      <c r="F96" s="158">
        <f t="shared" si="12"/>
        <v>0</v>
      </c>
      <c r="G96" s="215">
        <f t="shared" si="13"/>
        <v>0</v>
      </c>
      <c r="H96" s="158">
        <f t="shared" si="13"/>
        <v>0</v>
      </c>
      <c r="I96" s="215">
        <f t="shared" si="13"/>
        <v>0</v>
      </c>
      <c r="J96" s="215">
        <f t="shared" si="13"/>
        <v>0</v>
      </c>
      <c r="K96" s="215">
        <f t="shared" si="13"/>
        <v>0</v>
      </c>
      <c r="L96" s="215">
        <f t="shared" si="13"/>
        <v>0</v>
      </c>
      <c r="M96" s="215">
        <f t="shared" si="13"/>
        <v>0</v>
      </c>
      <c r="N96" s="215">
        <f t="shared" si="13"/>
        <v>0</v>
      </c>
      <c r="O96" s="215">
        <f t="shared" si="13"/>
        <v>0</v>
      </c>
      <c r="P96" s="158">
        <f t="shared" si="13"/>
        <v>0</v>
      </c>
      <c r="Q96" s="215">
        <f t="shared" si="13"/>
        <v>0</v>
      </c>
      <c r="R96" s="158">
        <f t="shared" si="13"/>
        <v>0</v>
      </c>
      <c r="S96" s="215">
        <f t="shared" si="13"/>
        <v>0</v>
      </c>
      <c r="T96" s="158">
        <f t="shared" si="13"/>
        <v>0</v>
      </c>
      <c r="U96" s="194"/>
      <c r="V96" s="194"/>
      <c r="W96" s="194"/>
    </row>
    <row r="97" spans="1:23" s="13" customFormat="1" ht="20.25" customHeight="1" x14ac:dyDescent="0.3">
      <c r="A97" s="8">
        <v>85</v>
      </c>
      <c r="B97" s="9" t="s">
        <v>88</v>
      </c>
      <c r="C97" s="118">
        <v>34.854999999999997</v>
      </c>
      <c r="D97" s="231">
        <v>0</v>
      </c>
      <c r="E97" s="231">
        <v>0</v>
      </c>
      <c r="F97" s="236">
        <f t="shared" si="12"/>
        <v>0</v>
      </c>
      <c r="G97" s="234"/>
      <c r="H97" s="10"/>
      <c r="I97" s="234"/>
      <c r="J97" s="234"/>
      <c r="K97" s="234"/>
      <c r="L97" s="234"/>
      <c r="M97" s="234"/>
      <c r="N97" s="234"/>
      <c r="O97" s="234"/>
      <c r="P97" s="10"/>
      <c r="Q97" s="232"/>
      <c r="R97" s="10"/>
      <c r="S97" s="234"/>
      <c r="T97" s="10"/>
      <c r="U97" s="11"/>
      <c r="V97" s="11"/>
      <c r="W97" s="11"/>
    </row>
    <row r="98" spans="1:23" s="13" customFormat="1" ht="20.25" customHeight="1" x14ac:dyDescent="0.3">
      <c r="A98" s="8">
        <v>86</v>
      </c>
      <c r="B98" s="9" t="s">
        <v>89</v>
      </c>
      <c r="C98" s="118">
        <v>125.3</v>
      </c>
      <c r="D98" s="231">
        <v>0</v>
      </c>
      <c r="E98" s="231">
        <v>0</v>
      </c>
      <c r="F98" s="236">
        <f t="shared" si="12"/>
        <v>0</v>
      </c>
      <c r="G98" s="234"/>
      <c r="H98" s="10"/>
      <c r="I98" s="234"/>
      <c r="J98" s="234"/>
      <c r="K98" s="234"/>
      <c r="L98" s="234"/>
      <c r="M98" s="234"/>
      <c r="N98" s="234"/>
      <c r="O98" s="234"/>
      <c r="P98" s="10"/>
      <c r="Q98" s="232"/>
      <c r="R98" s="10"/>
      <c r="S98" s="234"/>
      <c r="T98" s="10"/>
      <c r="U98" s="11"/>
      <c r="V98" s="11"/>
      <c r="W98" s="11"/>
    </row>
    <row r="99" spans="1:23" s="162" customFormat="1" ht="20.25" customHeight="1" x14ac:dyDescent="0.3">
      <c r="A99" s="167">
        <v>87</v>
      </c>
      <c r="B99" s="154" t="s">
        <v>90</v>
      </c>
      <c r="C99" s="155">
        <f>SUM(C100:C104)</f>
        <v>232.93600000000001</v>
      </c>
      <c r="D99" s="215">
        <f t="shared" ref="D99:T99" si="14">SUM(D100:D104)</f>
        <v>0</v>
      </c>
      <c r="E99" s="215">
        <f t="shared" si="14"/>
        <v>0</v>
      </c>
      <c r="F99" s="158">
        <f t="shared" si="12"/>
        <v>0</v>
      </c>
      <c r="G99" s="215">
        <f t="shared" si="14"/>
        <v>0</v>
      </c>
      <c r="H99" s="158">
        <f t="shared" si="14"/>
        <v>0</v>
      </c>
      <c r="I99" s="215">
        <f t="shared" si="14"/>
        <v>0</v>
      </c>
      <c r="J99" s="215">
        <f t="shared" si="14"/>
        <v>0</v>
      </c>
      <c r="K99" s="215">
        <f t="shared" si="14"/>
        <v>0</v>
      </c>
      <c r="L99" s="215">
        <f t="shared" si="14"/>
        <v>0</v>
      </c>
      <c r="M99" s="215">
        <f t="shared" si="14"/>
        <v>0</v>
      </c>
      <c r="N99" s="215">
        <f t="shared" si="14"/>
        <v>0</v>
      </c>
      <c r="O99" s="215">
        <f t="shared" si="14"/>
        <v>0</v>
      </c>
      <c r="P99" s="158">
        <f t="shared" si="14"/>
        <v>0</v>
      </c>
      <c r="Q99" s="215">
        <f t="shared" si="14"/>
        <v>0</v>
      </c>
      <c r="R99" s="158">
        <f t="shared" si="14"/>
        <v>0</v>
      </c>
      <c r="S99" s="215">
        <f t="shared" si="14"/>
        <v>0</v>
      </c>
      <c r="T99" s="158">
        <f t="shared" si="14"/>
        <v>0</v>
      </c>
      <c r="U99" s="194"/>
      <c r="V99" s="194"/>
      <c r="W99" s="194"/>
    </row>
    <row r="100" spans="1:23" s="13" customFormat="1" ht="20.25" customHeight="1" x14ac:dyDescent="0.3">
      <c r="A100" s="8">
        <v>88</v>
      </c>
      <c r="B100" s="9" t="s">
        <v>91</v>
      </c>
      <c r="C100" s="118"/>
      <c r="D100" s="231">
        <v>0</v>
      </c>
      <c r="E100" s="231">
        <v>0</v>
      </c>
      <c r="F100" s="236">
        <f t="shared" si="12"/>
        <v>0</v>
      </c>
      <c r="G100" s="234"/>
      <c r="H100" s="10"/>
      <c r="I100" s="234"/>
      <c r="J100" s="234"/>
      <c r="K100" s="234"/>
      <c r="L100" s="234"/>
      <c r="M100" s="234"/>
      <c r="N100" s="234"/>
      <c r="O100" s="234"/>
      <c r="P100" s="10"/>
      <c r="Q100" s="232"/>
      <c r="R100" s="10"/>
      <c r="S100" s="234"/>
      <c r="T100" s="10"/>
      <c r="U100" s="11"/>
      <c r="V100" s="11"/>
      <c r="W100" s="11"/>
    </row>
    <row r="101" spans="1:23" s="13" customFormat="1" ht="20.25" customHeight="1" x14ac:dyDescent="0.3">
      <c r="A101" s="8">
        <v>89</v>
      </c>
      <c r="B101" s="9" t="s">
        <v>242</v>
      </c>
      <c r="C101" s="118">
        <v>21.414999999999999</v>
      </c>
      <c r="D101" s="231"/>
      <c r="E101" s="231"/>
      <c r="F101" s="236">
        <f t="shared" si="12"/>
        <v>0</v>
      </c>
      <c r="G101" s="234"/>
      <c r="H101" s="10"/>
      <c r="I101" s="234"/>
      <c r="J101" s="234"/>
      <c r="K101" s="234"/>
      <c r="L101" s="234"/>
      <c r="M101" s="234"/>
      <c r="N101" s="234"/>
      <c r="O101" s="234"/>
      <c r="P101" s="10"/>
      <c r="Q101" s="232"/>
      <c r="R101" s="10"/>
      <c r="S101" s="234"/>
      <c r="T101" s="10"/>
      <c r="U101" s="11"/>
      <c r="V101" s="11"/>
      <c r="W101" s="11"/>
    </row>
    <row r="102" spans="1:23" s="13" customFormat="1" ht="20.25" customHeight="1" x14ac:dyDescent="0.3">
      <c r="A102" s="8">
        <v>90</v>
      </c>
      <c r="B102" s="9" t="s">
        <v>243</v>
      </c>
      <c r="C102" s="118">
        <v>7.633</v>
      </c>
      <c r="D102" s="231"/>
      <c r="E102" s="231"/>
      <c r="F102" s="236">
        <f t="shared" si="12"/>
        <v>0</v>
      </c>
      <c r="G102" s="234"/>
      <c r="H102" s="10"/>
      <c r="I102" s="234"/>
      <c r="J102" s="234"/>
      <c r="K102" s="234"/>
      <c r="L102" s="234"/>
      <c r="M102" s="234"/>
      <c r="N102" s="234"/>
      <c r="O102" s="234"/>
      <c r="P102" s="10"/>
      <c r="Q102" s="232"/>
      <c r="R102" s="10"/>
      <c r="S102" s="234"/>
      <c r="T102" s="10"/>
      <c r="U102" s="11"/>
      <c r="V102" s="11"/>
      <c r="W102" s="11"/>
    </row>
    <row r="103" spans="1:23" s="13" customFormat="1" ht="20.25" customHeight="1" x14ac:dyDescent="0.3">
      <c r="A103" s="8">
        <v>91</v>
      </c>
      <c r="B103" s="9" t="s">
        <v>244</v>
      </c>
      <c r="C103" s="118">
        <v>60.566000000000003</v>
      </c>
      <c r="D103" s="231"/>
      <c r="E103" s="231"/>
      <c r="F103" s="236">
        <f t="shared" si="12"/>
        <v>0</v>
      </c>
      <c r="G103" s="234"/>
      <c r="H103" s="10"/>
      <c r="I103" s="234"/>
      <c r="J103" s="234"/>
      <c r="K103" s="234"/>
      <c r="L103" s="234"/>
      <c r="M103" s="234"/>
      <c r="N103" s="234"/>
      <c r="O103" s="234"/>
      <c r="P103" s="10"/>
      <c r="Q103" s="232"/>
      <c r="R103" s="10"/>
      <c r="S103" s="234"/>
      <c r="T103" s="10"/>
      <c r="U103" s="11"/>
      <c r="V103" s="11"/>
      <c r="W103" s="11"/>
    </row>
    <row r="104" spans="1:23" s="13" customFormat="1" ht="20.25" customHeight="1" x14ac:dyDescent="0.3">
      <c r="A104" s="8">
        <v>92</v>
      </c>
      <c r="B104" s="9" t="s">
        <v>92</v>
      </c>
      <c r="C104" s="118">
        <v>143.322</v>
      </c>
      <c r="D104" s="231">
        <v>0</v>
      </c>
      <c r="E104" s="231">
        <v>0</v>
      </c>
      <c r="F104" s="236">
        <f t="shared" si="12"/>
        <v>0</v>
      </c>
      <c r="G104" s="234"/>
      <c r="H104" s="10"/>
      <c r="I104" s="234"/>
      <c r="J104" s="234"/>
      <c r="K104" s="234"/>
      <c r="L104" s="234"/>
      <c r="M104" s="234"/>
      <c r="N104" s="234"/>
      <c r="O104" s="234"/>
      <c r="P104" s="10"/>
      <c r="Q104" s="232"/>
      <c r="R104" s="10"/>
      <c r="S104" s="234"/>
      <c r="T104" s="10"/>
      <c r="U104" s="11"/>
      <c r="V104" s="11"/>
      <c r="W104" s="11"/>
    </row>
    <row r="105" spans="1:23" s="162" customFormat="1" ht="20.25" customHeight="1" x14ac:dyDescent="0.3">
      <c r="A105" s="167">
        <v>93</v>
      </c>
      <c r="B105" s="154" t="s">
        <v>93</v>
      </c>
      <c r="C105" s="155">
        <f>SUM(C106:C112)</f>
        <v>662.63499999999999</v>
      </c>
      <c r="D105" s="215">
        <f t="shared" ref="D105:W105" si="15">SUM(D106:D112)</f>
        <v>0</v>
      </c>
      <c r="E105" s="215">
        <f t="shared" si="15"/>
        <v>14</v>
      </c>
      <c r="F105" s="158">
        <f t="shared" si="12"/>
        <v>0</v>
      </c>
      <c r="G105" s="215">
        <f t="shared" si="15"/>
        <v>0</v>
      </c>
      <c r="H105" s="158">
        <f t="shared" si="15"/>
        <v>0</v>
      </c>
      <c r="I105" s="215">
        <f t="shared" si="15"/>
        <v>0</v>
      </c>
      <c r="J105" s="215">
        <f t="shared" si="15"/>
        <v>0</v>
      </c>
      <c r="K105" s="215">
        <f t="shared" si="15"/>
        <v>0</v>
      </c>
      <c r="L105" s="215">
        <f t="shared" si="15"/>
        <v>0</v>
      </c>
      <c r="M105" s="215">
        <f t="shared" si="15"/>
        <v>0</v>
      </c>
      <c r="N105" s="215">
        <f t="shared" si="15"/>
        <v>0</v>
      </c>
      <c r="O105" s="215">
        <f t="shared" si="15"/>
        <v>0</v>
      </c>
      <c r="P105" s="158">
        <f t="shared" si="15"/>
        <v>0</v>
      </c>
      <c r="Q105" s="215">
        <f t="shared" si="15"/>
        <v>0</v>
      </c>
      <c r="R105" s="158">
        <f t="shared" si="15"/>
        <v>0</v>
      </c>
      <c r="S105" s="215">
        <f t="shared" si="15"/>
        <v>0</v>
      </c>
      <c r="T105" s="158">
        <f t="shared" si="15"/>
        <v>0</v>
      </c>
      <c r="U105" s="155">
        <f t="shared" si="15"/>
        <v>0</v>
      </c>
      <c r="V105" s="155">
        <f t="shared" si="15"/>
        <v>0</v>
      </c>
      <c r="W105" s="155">
        <f t="shared" si="15"/>
        <v>0</v>
      </c>
    </row>
    <row r="106" spans="1:23" s="13" customFormat="1" ht="18.75" x14ac:dyDescent="0.3">
      <c r="A106" s="8">
        <v>94</v>
      </c>
      <c r="B106" s="9" t="s">
        <v>94</v>
      </c>
      <c r="C106" s="118">
        <v>118.37</v>
      </c>
      <c r="D106" s="231">
        <v>0</v>
      </c>
      <c r="E106" s="231">
        <v>14</v>
      </c>
      <c r="F106" s="236">
        <f t="shared" si="12"/>
        <v>0</v>
      </c>
      <c r="G106" s="234"/>
      <c r="H106" s="10"/>
      <c r="I106" s="234"/>
      <c r="J106" s="234"/>
      <c r="K106" s="234"/>
      <c r="L106" s="234"/>
      <c r="M106" s="234"/>
      <c r="N106" s="234"/>
      <c r="O106" s="234"/>
      <c r="P106" s="10"/>
      <c r="Q106" s="232"/>
      <c r="R106" s="10"/>
      <c r="S106" s="234"/>
      <c r="T106" s="10"/>
      <c r="U106" s="11"/>
      <c r="V106" s="11"/>
      <c r="W106" s="11"/>
    </row>
    <row r="107" spans="1:23" s="13" customFormat="1" ht="18.75" x14ac:dyDescent="0.3">
      <c r="A107" s="8">
        <v>95</v>
      </c>
      <c r="B107" s="9" t="s">
        <v>95</v>
      </c>
      <c r="C107" s="118"/>
      <c r="D107" s="231">
        <v>0</v>
      </c>
      <c r="E107" s="231">
        <v>0</v>
      </c>
      <c r="F107" s="236">
        <f t="shared" si="12"/>
        <v>0</v>
      </c>
      <c r="G107" s="234"/>
      <c r="H107" s="10"/>
      <c r="I107" s="234"/>
      <c r="J107" s="234"/>
      <c r="K107" s="234"/>
      <c r="L107" s="234"/>
      <c r="M107" s="234"/>
      <c r="N107" s="234"/>
      <c r="O107" s="234"/>
      <c r="P107" s="10"/>
      <c r="Q107" s="232"/>
      <c r="R107" s="10"/>
      <c r="S107" s="234"/>
      <c r="T107" s="10"/>
      <c r="U107" s="11"/>
      <c r="V107" s="11"/>
      <c r="W107" s="11"/>
    </row>
    <row r="108" spans="1:23" s="13" customFormat="1" ht="18.75" x14ac:dyDescent="0.3">
      <c r="A108" s="8">
        <v>96</v>
      </c>
      <c r="B108" s="9" t="s">
        <v>245</v>
      </c>
      <c r="C108" s="118">
        <v>195.47800000000001</v>
      </c>
      <c r="D108" s="231"/>
      <c r="E108" s="231"/>
      <c r="F108" s="236">
        <f t="shared" si="12"/>
        <v>0</v>
      </c>
      <c r="G108" s="234"/>
      <c r="H108" s="10"/>
      <c r="I108" s="234"/>
      <c r="J108" s="234"/>
      <c r="K108" s="234"/>
      <c r="L108" s="234"/>
      <c r="M108" s="234"/>
      <c r="N108" s="234"/>
      <c r="O108" s="234"/>
      <c r="P108" s="10"/>
      <c r="Q108" s="232"/>
      <c r="R108" s="10"/>
      <c r="S108" s="234"/>
      <c r="T108" s="10"/>
      <c r="U108" s="11"/>
      <c r="V108" s="11"/>
      <c r="W108" s="11"/>
    </row>
    <row r="109" spans="1:23" s="13" customFormat="1" ht="18.75" x14ac:dyDescent="0.3">
      <c r="A109" s="8">
        <v>97</v>
      </c>
      <c r="B109" s="9" t="s">
        <v>246</v>
      </c>
      <c r="C109" s="118">
        <v>115.676</v>
      </c>
      <c r="D109" s="231"/>
      <c r="E109" s="231"/>
      <c r="F109" s="236">
        <f t="shared" si="12"/>
        <v>0</v>
      </c>
      <c r="G109" s="234"/>
      <c r="H109" s="10"/>
      <c r="I109" s="234"/>
      <c r="J109" s="234"/>
      <c r="K109" s="234"/>
      <c r="L109" s="234"/>
      <c r="M109" s="234"/>
      <c r="N109" s="234"/>
      <c r="O109" s="234"/>
      <c r="P109" s="10"/>
      <c r="Q109" s="232"/>
      <c r="R109" s="10"/>
      <c r="S109" s="234"/>
      <c r="T109" s="10"/>
      <c r="U109" s="11"/>
      <c r="V109" s="11"/>
      <c r="W109" s="11"/>
    </row>
    <row r="110" spans="1:23" s="13" customFormat="1" ht="18.75" x14ac:dyDescent="0.3">
      <c r="A110" s="8">
        <v>98</v>
      </c>
      <c r="B110" s="9" t="s">
        <v>96</v>
      </c>
      <c r="C110" s="118">
        <v>53.052999999999997</v>
      </c>
      <c r="D110" s="231">
        <v>0</v>
      </c>
      <c r="E110" s="231">
        <v>0</v>
      </c>
      <c r="F110" s="236">
        <f t="shared" si="12"/>
        <v>0</v>
      </c>
      <c r="G110" s="234"/>
      <c r="H110" s="10"/>
      <c r="I110" s="234"/>
      <c r="J110" s="234"/>
      <c r="K110" s="234"/>
      <c r="L110" s="234"/>
      <c r="M110" s="234"/>
      <c r="N110" s="234"/>
      <c r="O110" s="234"/>
      <c r="P110" s="10"/>
      <c r="Q110" s="232"/>
      <c r="R110" s="10"/>
      <c r="S110" s="234"/>
      <c r="T110" s="10"/>
      <c r="U110" s="11"/>
      <c r="V110" s="11"/>
      <c r="W110" s="11"/>
    </row>
    <row r="111" spans="1:23" s="13" customFormat="1" ht="18.75" x14ac:dyDescent="0.3">
      <c r="A111" s="8">
        <v>99</v>
      </c>
      <c r="B111" s="117" t="s">
        <v>191</v>
      </c>
      <c r="C111" s="118">
        <v>98.436000000000007</v>
      </c>
      <c r="D111" s="231">
        <v>0</v>
      </c>
      <c r="E111" s="231">
        <v>0</v>
      </c>
      <c r="F111" s="236">
        <f t="shared" si="12"/>
        <v>0</v>
      </c>
      <c r="G111" s="234"/>
      <c r="H111" s="10"/>
      <c r="I111" s="234"/>
      <c r="J111" s="234"/>
      <c r="K111" s="234"/>
      <c r="L111" s="234"/>
      <c r="M111" s="234"/>
      <c r="N111" s="234"/>
      <c r="O111" s="234"/>
      <c r="P111" s="10"/>
      <c r="Q111" s="232"/>
      <c r="R111" s="10"/>
      <c r="S111" s="234"/>
      <c r="T111" s="10"/>
      <c r="U111" s="11"/>
      <c r="V111" s="11"/>
      <c r="W111" s="11"/>
    </row>
    <row r="112" spans="1:23" s="13" customFormat="1" ht="18.75" x14ac:dyDescent="0.3">
      <c r="A112" s="8">
        <v>100</v>
      </c>
      <c r="B112" s="117" t="s">
        <v>97</v>
      </c>
      <c r="C112" s="118">
        <v>81.622</v>
      </c>
      <c r="D112" s="231">
        <v>0</v>
      </c>
      <c r="E112" s="231">
        <v>0</v>
      </c>
      <c r="F112" s="236">
        <f t="shared" si="12"/>
        <v>0</v>
      </c>
      <c r="G112" s="234"/>
      <c r="H112" s="10"/>
      <c r="I112" s="234"/>
      <c r="J112" s="234"/>
      <c r="K112" s="234"/>
      <c r="L112" s="234"/>
      <c r="M112" s="234"/>
      <c r="N112" s="234"/>
      <c r="O112" s="234"/>
      <c r="P112" s="10"/>
      <c r="Q112" s="232"/>
      <c r="R112" s="10"/>
      <c r="S112" s="234"/>
      <c r="T112" s="10"/>
      <c r="U112" s="11"/>
      <c r="V112" s="11"/>
      <c r="W112" s="11"/>
    </row>
    <row r="113" spans="1:23" s="162" customFormat="1" ht="18.75" x14ac:dyDescent="0.3">
      <c r="A113" s="167">
        <v>101</v>
      </c>
      <c r="B113" s="154" t="s">
        <v>98</v>
      </c>
      <c r="C113" s="168">
        <f>SUM(C114:C124)</f>
        <v>567.61800000000005</v>
      </c>
      <c r="D113" s="215">
        <f t="shared" ref="D113:T113" si="16">SUM(D114:D124)</f>
        <v>0</v>
      </c>
      <c r="E113" s="215">
        <f t="shared" si="16"/>
        <v>0</v>
      </c>
      <c r="F113" s="158">
        <f t="shared" si="12"/>
        <v>0</v>
      </c>
      <c r="G113" s="215">
        <f t="shared" si="16"/>
        <v>0</v>
      </c>
      <c r="H113" s="158">
        <f t="shared" si="16"/>
        <v>0</v>
      </c>
      <c r="I113" s="215">
        <f t="shared" si="16"/>
        <v>0</v>
      </c>
      <c r="J113" s="215">
        <f t="shared" si="16"/>
        <v>0</v>
      </c>
      <c r="K113" s="215">
        <f t="shared" si="16"/>
        <v>0</v>
      </c>
      <c r="L113" s="215">
        <f t="shared" si="16"/>
        <v>0</v>
      </c>
      <c r="M113" s="215">
        <f t="shared" si="16"/>
        <v>0</v>
      </c>
      <c r="N113" s="215">
        <f t="shared" si="16"/>
        <v>0</v>
      </c>
      <c r="O113" s="215">
        <f t="shared" si="16"/>
        <v>0</v>
      </c>
      <c r="P113" s="158">
        <f t="shared" si="16"/>
        <v>0</v>
      </c>
      <c r="Q113" s="215">
        <f t="shared" si="16"/>
        <v>0</v>
      </c>
      <c r="R113" s="158">
        <f t="shared" si="16"/>
        <v>0</v>
      </c>
      <c r="S113" s="215">
        <f t="shared" si="16"/>
        <v>0</v>
      </c>
      <c r="T113" s="158">
        <f t="shared" si="16"/>
        <v>0</v>
      </c>
      <c r="U113" s="194"/>
      <c r="V113" s="194"/>
      <c r="W113" s="194"/>
    </row>
    <row r="114" spans="1:23" s="13" customFormat="1" ht="18.75" x14ac:dyDescent="0.3">
      <c r="A114" s="8">
        <v>102</v>
      </c>
      <c r="B114" s="9" t="s">
        <v>99</v>
      </c>
      <c r="C114" s="118">
        <v>71.11</v>
      </c>
      <c r="D114" s="231">
        <v>0</v>
      </c>
      <c r="E114" s="231">
        <v>0</v>
      </c>
      <c r="F114" s="236">
        <f t="shared" si="12"/>
        <v>0</v>
      </c>
      <c r="G114" s="234"/>
      <c r="H114" s="10"/>
      <c r="I114" s="234"/>
      <c r="J114" s="234"/>
      <c r="K114" s="234"/>
      <c r="L114" s="234"/>
      <c r="M114" s="234"/>
      <c r="N114" s="234"/>
      <c r="O114" s="234"/>
      <c r="P114" s="10"/>
      <c r="Q114" s="232"/>
      <c r="R114" s="10"/>
      <c r="S114" s="234"/>
      <c r="T114" s="10"/>
      <c r="U114" s="11"/>
      <c r="V114" s="11"/>
      <c r="W114" s="11"/>
    </row>
    <row r="115" spans="1:23" s="13" customFormat="1" ht="18.75" x14ac:dyDescent="0.3">
      <c r="A115" s="8">
        <v>103</v>
      </c>
      <c r="B115" s="9" t="s">
        <v>100</v>
      </c>
      <c r="C115" s="118"/>
      <c r="D115" s="231">
        <v>0</v>
      </c>
      <c r="E115" s="231">
        <v>0</v>
      </c>
      <c r="F115" s="236">
        <f t="shared" si="12"/>
        <v>0</v>
      </c>
      <c r="G115" s="234"/>
      <c r="H115" s="10"/>
      <c r="I115" s="234"/>
      <c r="J115" s="234"/>
      <c r="K115" s="234"/>
      <c r="L115" s="234"/>
      <c r="M115" s="234"/>
      <c r="N115" s="234"/>
      <c r="O115" s="234"/>
      <c r="P115" s="10"/>
      <c r="Q115" s="232"/>
      <c r="R115" s="10"/>
      <c r="S115" s="234"/>
      <c r="T115" s="10"/>
      <c r="U115" s="11"/>
      <c r="V115" s="11"/>
      <c r="W115" s="11"/>
    </row>
    <row r="116" spans="1:23" s="13" customFormat="1" ht="18.75" x14ac:dyDescent="0.3">
      <c r="A116" s="8">
        <v>104</v>
      </c>
      <c r="B116" s="9" t="s">
        <v>247</v>
      </c>
      <c r="C116" s="118">
        <v>146.89500000000001</v>
      </c>
      <c r="D116" s="231"/>
      <c r="E116" s="231"/>
      <c r="F116" s="236">
        <f t="shared" si="12"/>
        <v>0</v>
      </c>
      <c r="G116" s="234"/>
      <c r="H116" s="10"/>
      <c r="I116" s="234"/>
      <c r="J116" s="234"/>
      <c r="K116" s="234"/>
      <c r="L116" s="234"/>
      <c r="M116" s="234"/>
      <c r="N116" s="234"/>
      <c r="O116" s="234"/>
      <c r="P116" s="10"/>
      <c r="Q116" s="232"/>
      <c r="R116" s="10"/>
      <c r="S116" s="234"/>
      <c r="T116" s="10"/>
      <c r="U116" s="11"/>
      <c r="V116" s="11"/>
      <c r="W116" s="11"/>
    </row>
    <row r="117" spans="1:23" s="13" customFormat="1" ht="18.75" x14ac:dyDescent="0.3">
      <c r="A117" s="8">
        <v>105</v>
      </c>
      <c r="B117" s="9" t="s">
        <v>248</v>
      </c>
      <c r="C117" s="118">
        <v>8.282</v>
      </c>
      <c r="D117" s="231"/>
      <c r="E117" s="231"/>
      <c r="F117" s="236">
        <f t="shared" si="12"/>
        <v>0</v>
      </c>
      <c r="G117" s="234"/>
      <c r="H117" s="10"/>
      <c r="I117" s="234"/>
      <c r="J117" s="234"/>
      <c r="K117" s="234"/>
      <c r="L117" s="234"/>
      <c r="M117" s="234"/>
      <c r="N117" s="234"/>
      <c r="O117" s="234"/>
      <c r="P117" s="10"/>
      <c r="Q117" s="232"/>
      <c r="R117" s="10"/>
      <c r="S117" s="234"/>
      <c r="T117" s="10"/>
      <c r="U117" s="11"/>
      <c r="V117" s="11"/>
      <c r="W117" s="11"/>
    </row>
    <row r="118" spans="1:23" s="13" customFormat="1" ht="18.75" x14ac:dyDescent="0.3">
      <c r="A118" s="8">
        <v>106</v>
      </c>
      <c r="B118" s="9" t="s">
        <v>101</v>
      </c>
      <c r="C118" s="118">
        <v>68.072000000000003</v>
      </c>
      <c r="D118" s="231">
        <v>0</v>
      </c>
      <c r="E118" s="231">
        <v>0</v>
      </c>
      <c r="F118" s="236">
        <f t="shared" si="12"/>
        <v>0</v>
      </c>
      <c r="G118" s="234"/>
      <c r="H118" s="10"/>
      <c r="I118" s="234"/>
      <c r="J118" s="234"/>
      <c r="K118" s="234"/>
      <c r="L118" s="234"/>
      <c r="M118" s="234"/>
      <c r="N118" s="234"/>
      <c r="O118" s="234"/>
      <c r="P118" s="10"/>
      <c r="Q118" s="232"/>
      <c r="R118" s="10"/>
      <c r="S118" s="234"/>
      <c r="T118" s="10"/>
      <c r="U118" s="11"/>
      <c r="V118" s="11"/>
      <c r="W118" s="11"/>
    </row>
    <row r="119" spans="1:23" s="13" customFormat="1" ht="18.75" x14ac:dyDescent="0.3">
      <c r="A119" s="8">
        <v>107</v>
      </c>
      <c r="B119" s="9" t="s">
        <v>102</v>
      </c>
      <c r="C119" s="118">
        <v>87.909000000000006</v>
      </c>
      <c r="D119" s="231">
        <v>0</v>
      </c>
      <c r="E119" s="231">
        <v>0</v>
      </c>
      <c r="F119" s="236">
        <f t="shared" si="12"/>
        <v>0</v>
      </c>
      <c r="G119" s="234"/>
      <c r="H119" s="10"/>
      <c r="I119" s="234"/>
      <c r="J119" s="234"/>
      <c r="K119" s="234"/>
      <c r="L119" s="234"/>
      <c r="M119" s="234"/>
      <c r="N119" s="234"/>
      <c r="O119" s="234"/>
      <c r="P119" s="10"/>
      <c r="Q119" s="232"/>
      <c r="R119" s="10"/>
      <c r="S119" s="234"/>
      <c r="T119" s="10"/>
      <c r="U119" s="11"/>
      <c r="V119" s="11"/>
      <c r="W119" s="11"/>
    </row>
    <row r="120" spans="1:23" s="13" customFormat="1" ht="18.75" x14ac:dyDescent="0.3">
      <c r="A120" s="8">
        <v>108</v>
      </c>
      <c r="B120" s="117" t="s">
        <v>104</v>
      </c>
      <c r="C120" s="118">
        <v>44.692999999999998</v>
      </c>
      <c r="D120" s="231">
        <v>0</v>
      </c>
      <c r="E120" s="231">
        <v>0</v>
      </c>
      <c r="F120" s="236">
        <f t="shared" si="12"/>
        <v>0</v>
      </c>
      <c r="G120" s="234"/>
      <c r="H120" s="10"/>
      <c r="I120" s="234"/>
      <c r="J120" s="234"/>
      <c r="K120" s="234"/>
      <c r="L120" s="234"/>
      <c r="M120" s="234"/>
      <c r="N120" s="234"/>
      <c r="O120" s="234"/>
      <c r="P120" s="10"/>
      <c r="Q120" s="232"/>
      <c r="R120" s="10"/>
      <c r="S120" s="234"/>
      <c r="T120" s="10"/>
      <c r="U120" s="11"/>
      <c r="V120" s="11"/>
      <c r="W120" s="11"/>
    </row>
    <row r="121" spans="1:23" s="13" customFormat="1" ht="18.75" x14ac:dyDescent="0.3">
      <c r="A121" s="8">
        <v>109</v>
      </c>
      <c r="B121" s="117" t="s">
        <v>287</v>
      </c>
      <c r="C121" s="118">
        <v>44.575000000000003</v>
      </c>
      <c r="D121" s="231">
        <v>0</v>
      </c>
      <c r="E121" s="231">
        <v>0</v>
      </c>
      <c r="F121" s="236">
        <f t="shared" si="12"/>
        <v>0</v>
      </c>
      <c r="G121" s="234"/>
      <c r="H121" s="10"/>
      <c r="I121" s="234"/>
      <c r="J121" s="234"/>
      <c r="K121" s="234"/>
      <c r="L121" s="234"/>
      <c r="M121" s="234"/>
      <c r="N121" s="234"/>
      <c r="O121" s="234"/>
      <c r="P121" s="10"/>
      <c r="Q121" s="232"/>
      <c r="R121" s="10"/>
      <c r="S121" s="234"/>
      <c r="T121" s="10"/>
      <c r="U121" s="11"/>
      <c r="V121" s="11"/>
      <c r="W121" s="11"/>
    </row>
    <row r="122" spans="1:23" s="13" customFormat="1" ht="18.75" x14ac:dyDescent="0.3">
      <c r="A122" s="8">
        <v>110</v>
      </c>
      <c r="B122" s="117" t="s">
        <v>288</v>
      </c>
      <c r="C122" s="118">
        <v>3.1360000000000001</v>
      </c>
      <c r="D122" s="231">
        <v>0</v>
      </c>
      <c r="E122" s="231">
        <v>0</v>
      </c>
      <c r="F122" s="236">
        <f t="shared" si="12"/>
        <v>0</v>
      </c>
      <c r="G122" s="234"/>
      <c r="H122" s="10"/>
      <c r="I122" s="234"/>
      <c r="J122" s="234"/>
      <c r="K122" s="234"/>
      <c r="L122" s="234"/>
      <c r="M122" s="234"/>
      <c r="N122" s="234"/>
      <c r="O122" s="234"/>
      <c r="P122" s="10"/>
      <c r="Q122" s="232"/>
      <c r="R122" s="10"/>
      <c r="S122" s="234"/>
      <c r="T122" s="10"/>
      <c r="U122" s="11"/>
      <c r="V122" s="11"/>
      <c r="W122" s="11"/>
    </row>
    <row r="123" spans="1:23" s="13" customFormat="1" ht="18.75" x14ac:dyDescent="0.3">
      <c r="A123" s="8">
        <v>111</v>
      </c>
      <c r="B123" s="117" t="s">
        <v>103</v>
      </c>
      <c r="C123" s="118">
        <v>73.84</v>
      </c>
      <c r="D123" s="231">
        <v>0</v>
      </c>
      <c r="E123" s="231">
        <v>0</v>
      </c>
      <c r="F123" s="236">
        <f t="shared" si="12"/>
        <v>0</v>
      </c>
      <c r="G123" s="234"/>
      <c r="H123" s="10"/>
      <c r="I123" s="234"/>
      <c r="J123" s="234"/>
      <c r="K123" s="234"/>
      <c r="L123" s="234"/>
      <c r="M123" s="234"/>
      <c r="N123" s="234"/>
      <c r="O123" s="234"/>
      <c r="P123" s="10"/>
      <c r="Q123" s="232"/>
      <c r="R123" s="10"/>
      <c r="S123" s="234"/>
      <c r="T123" s="10"/>
      <c r="U123" s="11"/>
      <c r="V123" s="11"/>
      <c r="W123" s="11"/>
    </row>
    <row r="124" spans="1:23" s="13" customFormat="1" ht="18.75" x14ac:dyDescent="0.3">
      <c r="A124" s="8">
        <v>112</v>
      </c>
      <c r="B124" s="117" t="s">
        <v>105</v>
      </c>
      <c r="C124" s="118">
        <v>19.106000000000002</v>
      </c>
      <c r="D124" s="231">
        <v>0</v>
      </c>
      <c r="E124" s="231">
        <v>0</v>
      </c>
      <c r="F124" s="236">
        <f t="shared" si="12"/>
        <v>0</v>
      </c>
      <c r="G124" s="234"/>
      <c r="H124" s="10"/>
      <c r="I124" s="234"/>
      <c r="J124" s="234"/>
      <c r="K124" s="234"/>
      <c r="L124" s="234"/>
      <c r="M124" s="234"/>
      <c r="N124" s="234"/>
      <c r="O124" s="234"/>
      <c r="P124" s="10"/>
      <c r="Q124" s="232"/>
      <c r="R124" s="10"/>
      <c r="S124" s="234"/>
      <c r="T124" s="10"/>
      <c r="U124" s="11"/>
      <c r="V124" s="11"/>
      <c r="W124" s="11"/>
    </row>
    <row r="125" spans="1:23" s="162" customFormat="1" ht="18.75" x14ac:dyDescent="0.3">
      <c r="A125" s="167">
        <v>113</v>
      </c>
      <c r="B125" s="154" t="s">
        <v>107</v>
      </c>
      <c r="C125" s="155">
        <f>SUM(C126:C128)</f>
        <v>325.74900000000002</v>
      </c>
      <c r="D125" s="215">
        <f t="shared" ref="D125:T125" si="17">SUM(D126:D128)</f>
        <v>0</v>
      </c>
      <c r="E125" s="215">
        <f t="shared" si="17"/>
        <v>0</v>
      </c>
      <c r="F125" s="158">
        <f t="shared" si="12"/>
        <v>0</v>
      </c>
      <c r="G125" s="215">
        <f t="shared" si="17"/>
        <v>0</v>
      </c>
      <c r="H125" s="158">
        <f t="shared" si="17"/>
        <v>0</v>
      </c>
      <c r="I125" s="215">
        <f t="shared" si="17"/>
        <v>0</v>
      </c>
      <c r="J125" s="215">
        <f t="shared" si="17"/>
        <v>0</v>
      </c>
      <c r="K125" s="215">
        <f t="shared" si="17"/>
        <v>0</v>
      </c>
      <c r="L125" s="215">
        <f t="shared" si="17"/>
        <v>0</v>
      </c>
      <c r="M125" s="215">
        <f t="shared" si="17"/>
        <v>0</v>
      </c>
      <c r="N125" s="215">
        <f t="shared" si="17"/>
        <v>0</v>
      </c>
      <c r="O125" s="215">
        <f t="shared" si="17"/>
        <v>0</v>
      </c>
      <c r="P125" s="158">
        <f t="shared" si="17"/>
        <v>0</v>
      </c>
      <c r="Q125" s="215">
        <f t="shared" si="17"/>
        <v>0</v>
      </c>
      <c r="R125" s="158">
        <f t="shared" si="17"/>
        <v>0</v>
      </c>
      <c r="S125" s="215">
        <f t="shared" si="17"/>
        <v>0</v>
      </c>
      <c r="T125" s="158">
        <f t="shared" si="17"/>
        <v>0</v>
      </c>
      <c r="U125" s="194"/>
      <c r="V125" s="194"/>
      <c r="W125" s="194"/>
    </row>
    <row r="126" spans="1:23" s="13" customFormat="1" ht="18.75" x14ac:dyDescent="0.3">
      <c r="A126" s="8">
        <v>114</v>
      </c>
      <c r="B126" s="117" t="s">
        <v>108</v>
      </c>
      <c r="C126" s="118">
        <v>238.92</v>
      </c>
      <c r="D126" s="231">
        <v>0</v>
      </c>
      <c r="E126" s="231">
        <v>0</v>
      </c>
      <c r="F126" s="236">
        <f t="shared" si="12"/>
        <v>0</v>
      </c>
      <c r="G126" s="234"/>
      <c r="H126" s="10"/>
      <c r="I126" s="234"/>
      <c r="J126" s="234"/>
      <c r="K126" s="234"/>
      <c r="L126" s="234"/>
      <c r="M126" s="234"/>
      <c r="N126" s="234"/>
      <c r="O126" s="234"/>
      <c r="P126" s="10"/>
      <c r="Q126" s="232"/>
      <c r="R126" s="10"/>
      <c r="S126" s="234"/>
      <c r="T126" s="10"/>
      <c r="U126" s="11"/>
      <c r="V126" s="11"/>
      <c r="W126" s="11"/>
    </row>
    <row r="127" spans="1:23" s="13" customFormat="1" ht="18.75" x14ac:dyDescent="0.3">
      <c r="A127" s="8">
        <v>115</v>
      </c>
      <c r="B127" s="117" t="s">
        <v>193</v>
      </c>
      <c r="C127" s="118">
        <v>51.52</v>
      </c>
      <c r="D127" s="231">
        <v>0</v>
      </c>
      <c r="E127" s="231">
        <v>0</v>
      </c>
      <c r="F127" s="236">
        <f t="shared" si="12"/>
        <v>0</v>
      </c>
      <c r="G127" s="234"/>
      <c r="H127" s="10"/>
      <c r="I127" s="234"/>
      <c r="J127" s="234"/>
      <c r="K127" s="234"/>
      <c r="L127" s="234"/>
      <c r="M127" s="234"/>
      <c r="N127" s="234"/>
      <c r="O127" s="234"/>
      <c r="P127" s="10"/>
      <c r="Q127" s="232"/>
      <c r="R127" s="10"/>
      <c r="S127" s="234"/>
      <c r="T127" s="10"/>
      <c r="U127" s="11"/>
      <c r="V127" s="11"/>
      <c r="W127" s="11"/>
    </row>
    <row r="128" spans="1:23" s="13" customFormat="1" ht="18.75" x14ac:dyDescent="0.3">
      <c r="A128" s="8">
        <v>116</v>
      </c>
      <c r="B128" s="117" t="s">
        <v>109</v>
      </c>
      <c r="C128" s="118">
        <v>35.308999999999997</v>
      </c>
      <c r="D128" s="231">
        <v>0</v>
      </c>
      <c r="E128" s="231">
        <v>0</v>
      </c>
      <c r="F128" s="236">
        <f t="shared" si="12"/>
        <v>0</v>
      </c>
      <c r="G128" s="234"/>
      <c r="H128" s="10"/>
      <c r="I128" s="234"/>
      <c r="J128" s="234"/>
      <c r="K128" s="234"/>
      <c r="L128" s="234"/>
      <c r="M128" s="234"/>
      <c r="N128" s="234"/>
      <c r="O128" s="234"/>
      <c r="P128" s="10"/>
      <c r="Q128" s="232"/>
      <c r="R128" s="10"/>
      <c r="S128" s="234"/>
      <c r="T128" s="10"/>
      <c r="U128" s="11"/>
      <c r="V128" s="11"/>
      <c r="W128" s="11"/>
    </row>
    <row r="129" spans="1:23" s="162" customFormat="1" ht="18.75" x14ac:dyDescent="0.3">
      <c r="A129" s="167">
        <v>117</v>
      </c>
      <c r="B129" s="154" t="s">
        <v>110</v>
      </c>
      <c r="C129" s="155">
        <f>SUM(C130:C138)</f>
        <v>260.79700000000003</v>
      </c>
      <c r="D129" s="215">
        <f t="shared" ref="D129:W129" si="18">SUM(D130:D138)</f>
        <v>0</v>
      </c>
      <c r="E129" s="215">
        <f t="shared" si="18"/>
        <v>0</v>
      </c>
      <c r="F129" s="158">
        <f t="shared" si="12"/>
        <v>0</v>
      </c>
      <c r="G129" s="215">
        <f t="shared" si="18"/>
        <v>0</v>
      </c>
      <c r="H129" s="158">
        <f t="shared" si="18"/>
        <v>0</v>
      </c>
      <c r="I129" s="215">
        <f t="shared" si="18"/>
        <v>0</v>
      </c>
      <c r="J129" s="215">
        <f t="shared" si="18"/>
        <v>0</v>
      </c>
      <c r="K129" s="215">
        <f t="shared" si="18"/>
        <v>0</v>
      </c>
      <c r="L129" s="215">
        <f t="shared" si="18"/>
        <v>0</v>
      </c>
      <c r="M129" s="215">
        <f t="shared" si="18"/>
        <v>0</v>
      </c>
      <c r="N129" s="215">
        <f t="shared" si="18"/>
        <v>0</v>
      </c>
      <c r="O129" s="215">
        <f t="shared" si="18"/>
        <v>0</v>
      </c>
      <c r="P129" s="158">
        <f t="shared" si="18"/>
        <v>0</v>
      </c>
      <c r="Q129" s="215">
        <f t="shared" si="18"/>
        <v>0</v>
      </c>
      <c r="R129" s="158">
        <f t="shared" si="18"/>
        <v>0</v>
      </c>
      <c r="S129" s="215">
        <f t="shared" si="18"/>
        <v>0</v>
      </c>
      <c r="T129" s="158">
        <f t="shared" si="18"/>
        <v>0</v>
      </c>
      <c r="U129" s="155">
        <f t="shared" si="18"/>
        <v>0</v>
      </c>
      <c r="V129" s="155">
        <f t="shared" si="18"/>
        <v>0</v>
      </c>
      <c r="W129" s="155">
        <f t="shared" si="18"/>
        <v>0</v>
      </c>
    </row>
    <row r="130" spans="1:23" s="13" customFormat="1" ht="18.75" x14ac:dyDescent="0.3">
      <c r="A130" s="8">
        <v>118</v>
      </c>
      <c r="B130" s="117" t="s">
        <v>111</v>
      </c>
      <c r="C130" s="118"/>
      <c r="D130" s="231">
        <v>0</v>
      </c>
      <c r="E130" s="231">
        <v>0</v>
      </c>
      <c r="F130" s="236">
        <f t="shared" si="12"/>
        <v>0</v>
      </c>
      <c r="G130" s="234"/>
      <c r="H130" s="10"/>
      <c r="I130" s="234"/>
      <c r="J130" s="234"/>
      <c r="K130" s="234"/>
      <c r="L130" s="234"/>
      <c r="M130" s="234"/>
      <c r="N130" s="234"/>
      <c r="O130" s="234"/>
      <c r="P130" s="10"/>
      <c r="Q130" s="232"/>
      <c r="R130" s="10"/>
      <c r="S130" s="234"/>
      <c r="T130" s="10"/>
      <c r="U130" s="11"/>
      <c r="V130" s="11"/>
      <c r="W130" s="11"/>
    </row>
    <row r="131" spans="1:23" s="13" customFormat="1" ht="18.75" x14ac:dyDescent="0.3">
      <c r="A131" s="8">
        <v>119</v>
      </c>
      <c r="B131" s="117" t="s">
        <v>249</v>
      </c>
      <c r="C131" s="118">
        <v>0</v>
      </c>
      <c r="D131" s="231"/>
      <c r="E131" s="231"/>
      <c r="F131" s="236">
        <f t="shared" si="12"/>
        <v>0</v>
      </c>
      <c r="G131" s="234"/>
      <c r="H131" s="10"/>
      <c r="I131" s="234"/>
      <c r="J131" s="234"/>
      <c r="K131" s="234"/>
      <c r="L131" s="234"/>
      <c r="M131" s="234"/>
      <c r="N131" s="234"/>
      <c r="O131" s="234"/>
      <c r="P131" s="10"/>
      <c r="Q131" s="232"/>
      <c r="R131" s="10"/>
      <c r="S131" s="234"/>
      <c r="T131" s="10"/>
      <c r="U131" s="11"/>
      <c r="V131" s="11"/>
      <c r="W131" s="11"/>
    </row>
    <row r="132" spans="1:23" s="13" customFormat="1" ht="18.75" x14ac:dyDescent="0.3">
      <c r="A132" s="8">
        <v>120</v>
      </c>
      <c r="B132" s="117" t="s">
        <v>250</v>
      </c>
      <c r="C132" s="118">
        <v>0</v>
      </c>
      <c r="D132" s="231"/>
      <c r="E132" s="231"/>
      <c r="F132" s="236">
        <f t="shared" si="12"/>
        <v>0</v>
      </c>
      <c r="G132" s="234"/>
      <c r="H132" s="10"/>
      <c r="I132" s="234"/>
      <c r="J132" s="234"/>
      <c r="K132" s="234"/>
      <c r="L132" s="234"/>
      <c r="M132" s="234"/>
      <c r="N132" s="234"/>
      <c r="O132" s="234"/>
      <c r="P132" s="10"/>
      <c r="Q132" s="232"/>
      <c r="R132" s="10"/>
      <c r="S132" s="234"/>
      <c r="T132" s="10"/>
      <c r="U132" s="11"/>
      <c r="V132" s="11"/>
      <c r="W132" s="11"/>
    </row>
    <row r="133" spans="1:23" s="13" customFormat="1" ht="18.75" x14ac:dyDescent="0.3">
      <c r="A133" s="8">
        <v>121</v>
      </c>
      <c r="B133" s="117" t="s">
        <v>251</v>
      </c>
      <c r="C133" s="118">
        <v>181.27500000000001</v>
      </c>
      <c r="D133" s="231"/>
      <c r="E133" s="231"/>
      <c r="F133" s="236">
        <f t="shared" si="12"/>
        <v>0</v>
      </c>
      <c r="G133" s="234"/>
      <c r="H133" s="10"/>
      <c r="I133" s="234"/>
      <c r="J133" s="234"/>
      <c r="K133" s="234"/>
      <c r="L133" s="234"/>
      <c r="M133" s="234"/>
      <c r="N133" s="234"/>
      <c r="O133" s="234"/>
      <c r="P133" s="10"/>
      <c r="Q133" s="232"/>
      <c r="R133" s="10"/>
      <c r="S133" s="234"/>
      <c r="T133" s="10"/>
      <c r="U133" s="11"/>
      <c r="V133" s="11"/>
      <c r="W133" s="11"/>
    </row>
    <row r="134" spans="1:23" s="13" customFormat="1" ht="18.75" x14ac:dyDescent="0.3">
      <c r="A134" s="8">
        <v>122</v>
      </c>
      <c r="B134" s="117" t="s">
        <v>112</v>
      </c>
      <c r="C134" s="118">
        <v>3.944</v>
      </c>
      <c r="D134" s="231">
        <v>0</v>
      </c>
      <c r="E134" s="231">
        <v>0</v>
      </c>
      <c r="F134" s="236">
        <f t="shared" si="12"/>
        <v>0</v>
      </c>
      <c r="G134" s="234"/>
      <c r="H134" s="10"/>
      <c r="I134" s="234"/>
      <c r="J134" s="234"/>
      <c r="K134" s="234"/>
      <c r="L134" s="234"/>
      <c r="M134" s="234"/>
      <c r="N134" s="234"/>
      <c r="O134" s="234"/>
      <c r="P134" s="10"/>
      <c r="Q134" s="232"/>
      <c r="R134" s="10"/>
      <c r="S134" s="234"/>
      <c r="T134" s="10"/>
      <c r="U134" s="11"/>
      <c r="V134" s="11"/>
      <c r="W134" s="11"/>
    </row>
    <row r="135" spans="1:23" s="13" customFormat="1" ht="18.75" x14ac:dyDescent="0.3">
      <c r="A135" s="8">
        <v>123</v>
      </c>
      <c r="B135" s="117" t="s">
        <v>113</v>
      </c>
      <c r="C135" s="118">
        <v>1.21</v>
      </c>
      <c r="D135" s="231">
        <v>0</v>
      </c>
      <c r="E135" s="231">
        <v>0</v>
      </c>
      <c r="F135" s="236">
        <f t="shared" si="12"/>
        <v>0</v>
      </c>
      <c r="G135" s="234"/>
      <c r="H135" s="10"/>
      <c r="I135" s="234"/>
      <c r="J135" s="234"/>
      <c r="K135" s="234"/>
      <c r="L135" s="234"/>
      <c r="M135" s="234"/>
      <c r="N135" s="234"/>
      <c r="O135" s="234"/>
      <c r="P135" s="10"/>
      <c r="Q135" s="232"/>
      <c r="R135" s="10"/>
      <c r="S135" s="234"/>
      <c r="T135" s="10"/>
      <c r="U135" s="11"/>
      <c r="V135" s="11"/>
      <c r="W135" s="11"/>
    </row>
    <row r="136" spans="1:23" s="13" customFormat="1" ht="18.75" x14ac:dyDescent="0.3">
      <c r="A136" s="8">
        <v>124</v>
      </c>
      <c r="B136" s="117" t="s">
        <v>114</v>
      </c>
      <c r="C136" s="118">
        <v>3.9809999999999999</v>
      </c>
      <c r="D136" s="231">
        <v>0</v>
      </c>
      <c r="E136" s="231">
        <v>0</v>
      </c>
      <c r="F136" s="236">
        <f t="shared" si="12"/>
        <v>0</v>
      </c>
      <c r="G136" s="234"/>
      <c r="H136" s="10"/>
      <c r="I136" s="234"/>
      <c r="J136" s="234"/>
      <c r="K136" s="234"/>
      <c r="L136" s="234"/>
      <c r="M136" s="234"/>
      <c r="N136" s="234"/>
      <c r="O136" s="234"/>
      <c r="P136" s="10"/>
      <c r="Q136" s="232"/>
      <c r="R136" s="10"/>
      <c r="S136" s="234"/>
      <c r="T136" s="10"/>
      <c r="U136" s="11"/>
      <c r="V136" s="11"/>
      <c r="W136" s="11"/>
    </row>
    <row r="137" spans="1:23" s="13" customFormat="1" ht="18.75" x14ac:dyDescent="0.3">
      <c r="A137" s="8">
        <v>125</v>
      </c>
      <c r="B137" s="117" t="s">
        <v>289</v>
      </c>
      <c r="C137" s="118">
        <v>38.850999999999999</v>
      </c>
      <c r="D137" s="231">
        <v>0</v>
      </c>
      <c r="E137" s="231">
        <v>0</v>
      </c>
      <c r="F137" s="236">
        <f t="shared" si="12"/>
        <v>0</v>
      </c>
      <c r="G137" s="234"/>
      <c r="H137" s="10"/>
      <c r="I137" s="234"/>
      <c r="J137" s="234"/>
      <c r="K137" s="234"/>
      <c r="L137" s="234"/>
      <c r="M137" s="234"/>
      <c r="N137" s="234"/>
      <c r="O137" s="234"/>
      <c r="P137" s="10"/>
      <c r="Q137" s="232"/>
      <c r="R137" s="10"/>
      <c r="S137" s="234"/>
      <c r="T137" s="10"/>
      <c r="U137" s="11"/>
      <c r="V137" s="11"/>
      <c r="W137" s="11"/>
    </row>
    <row r="138" spans="1:23" s="13" customFormat="1" ht="18.75" x14ac:dyDescent="0.3">
      <c r="A138" s="8">
        <v>126</v>
      </c>
      <c r="B138" s="117" t="s">
        <v>290</v>
      </c>
      <c r="C138" s="118">
        <v>31.536000000000001</v>
      </c>
      <c r="D138" s="231">
        <v>0</v>
      </c>
      <c r="E138" s="231">
        <v>0</v>
      </c>
      <c r="F138" s="236">
        <f t="shared" si="12"/>
        <v>0</v>
      </c>
      <c r="G138" s="234"/>
      <c r="H138" s="10"/>
      <c r="I138" s="234"/>
      <c r="J138" s="234"/>
      <c r="K138" s="234"/>
      <c r="L138" s="234"/>
      <c r="M138" s="234"/>
      <c r="N138" s="234"/>
      <c r="O138" s="234"/>
      <c r="P138" s="10"/>
      <c r="Q138" s="232"/>
      <c r="R138" s="10"/>
      <c r="S138" s="234"/>
      <c r="T138" s="10"/>
      <c r="U138" s="11"/>
      <c r="V138" s="11"/>
      <c r="W138" s="11"/>
    </row>
    <row r="139" spans="1:23" s="162" customFormat="1" ht="18.75" x14ac:dyDescent="0.3">
      <c r="A139" s="153">
        <v>127</v>
      </c>
      <c r="B139" s="154" t="s">
        <v>115</v>
      </c>
      <c r="C139" s="155">
        <f>SUM(C140:C144)</f>
        <v>169.815</v>
      </c>
      <c r="D139" s="215">
        <f t="shared" ref="D139:T139" si="19">SUM(D140:D144)</f>
        <v>0</v>
      </c>
      <c r="E139" s="215">
        <f t="shared" si="19"/>
        <v>0</v>
      </c>
      <c r="F139" s="158">
        <f t="shared" si="12"/>
        <v>0</v>
      </c>
      <c r="G139" s="215">
        <f t="shared" si="19"/>
        <v>0</v>
      </c>
      <c r="H139" s="158">
        <f t="shared" si="19"/>
        <v>0</v>
      </c>
      <c r="I139" s="215">
        <f t="shared" si="19"/>
        <v>0</v>
      </c>
      <c r="J139" s="215">
        <f t="shared" si="19"/>
        <v>0</v>
      </c>
      <c r="K139" s="215">
        <f t="shared" si="19"/>
        <v>0</v>
      </c>
      <c r="L139" s="215">
        <f t="shared" si="19"/>
        <v>0</v>
      </c>
      <c r="M139" s="215">
        <f t="shared" si="19"/>
        <v>0</v>
      </c>
      <c r="N139" s="215">
        <f t="shared" si="19"/>
        <v>0</v>
      </c>
      <c r="O139" s="215">
        <f t="shared" si="19"/>
        <v>0</v>
      </c>
      <c r="P139" s="158">
        <f t="shared" si="19"/>
        <v>0</v>
      </c>
      <c r="Q139" s="215">
        <f t="shared" si="19"/>
        <v>0</v>
      </c>
      <c r="R139" s="158">
        <f t="shared" si="19"/>
        <v>0</v>
      </c>
      <c r="S139" s="215">
        <f t="shared" si="19"/>
        <v>0</v>
      </c>
      <c r="T139" s="158">
        <f t="shared" si="19"/>
        <v>0</v>
      </c>
      <c r="U139" s="194"/>
      <c r="V139" s="194"/>
      <c r="W139" s="194"/>
    </row>
    <row r="140" spans="1:23" s="13" customFormat="1" ht="18.75" x14ac:dyDescent="0.3">
      <c r="A140" s="8">
        <v>128</v>
      </c>
      <c r="B140" s="9" t="s">
        <v>116</v>
      </c>
      <c r="C140" s="118"/>
      <c r="D140" s="231">
        <v>0</v>
      </c>
      <c r="E140" s="231">
        <v>0</v>
      </c>
      <c r="F140" s="236">
        <f t="shared" si="12"/>
        <v>0</v>
      </c>
      <c r="G140" s="234"/>
      <c r="H140" s="10"/>
      <c r="I140" s="234"/>
      <c r="J140" s="234"/>
      <c r="K140" s="234"/>
      <c r="L140" s="234"/>
      <c r="M140" s="234"/>
      <c r="N140" s="234"/>
      <c r="O140" s="234"/>
      <c r="P140" s="10"/>
      <c r="Q140" s="232"/>
      <c r="R140" s="10"/>
      <c r="S140" s="234"/>
      <c r="T140" s="10"/>
      <c r="U140" s="11"/>
      <c r="V140" s="11"/>
      <c r="W140" s="11"/>
    </row>
    <row r="141" spans="1:23" s="13" customFormat="1" ht="18.75" x14ac:dyDescent="0.3">
      <c r="A141" s="8">
        <v>129</v>
      </c>
      <c r="B141" s="9" t="s">
        <v>252</v>
      </c>
      <c r="C141" s="118">
        <v>26.443999999999999</v>
      </c>
      <c r="D141" s="231"/>
      <c r="E141" s="231"/>
      <c r="F141" s="236">
        <f t="shared" si="12"/>
        <v>0</v>
      </c>
      <c r="G141" s="234"/>
      <c r="H141" s="10"/>
      <c r="I141" s="234"/>
      <c r="J141" s="234"/>
      <c r="K141" s="234"/>
      <c r="L141" s="234"/>
      <c r="M141" s="234"/>
      <c r="N141" s="234"/>
      <c r="O141" s="234"/>
      <c r="P141" s="10"/>
      <c r="Q141" s="232"/>
      <c r="R141" s="10"/>
      <c r="S141" s="234"/>
      <c r="T141" s="10"/>
      <c r="U141" s="11"/>
      <c r="V141" s="11"/>
      <c r="W141" s="11"/>
    </row>
    <row r="142" spans="1:23" s="13" customFormat="1" ht="18.75" x14ac:dyDescent="0.3">
      <c r="A142" s="8">
        <v>130</v>
      </c>
      <c r="B142" s="9" t="s">
        <v>253</v>
      </c>
      <c r="C142" s="118">
        <v>0.86699999999999999</v>
      </c>
      <c r="D142" s="231"/>
      <c r="E142" s="231"/>
      <c r="F142" s="236">
        <f t="shared" si="12"/>
        <v>0</v>
      </c>
      <c r="G142" s="234"/>
      <c r="H142" s="10"/>
      <c r="I142" s="234"/>
      <c r="J142" s="234"/>
      <c r="K142" s="234"/>
      <c r="L142" s="234"/>
      <c r="M142" s="234"/>
      <c r="N142" s="234"/>
      <c r="O142" s="234"/>
      <c r="P142" s="10"/>
      <c r="Q142" s="232"/>
      <c r="R142" s="10"/>
      <c r="S142" s="234"/>
      <c r="T142" s="10"/>
      <c r="U142" s="11"/>
      <c r="V142" s="11"/>
      <c r="W142" s="11"/>
    </row>
    <row r="143" spans="1:23" s="13" customFormat="1" ht="18.75" x14ac:dyDescent="0.3">
      <c r="A143" s="8">
        <v>131</v>
      </c>
      <c r="B143" s="9" t="s">
        <v>254</v>
      </c>
      <c r="C143" s="118">
        <v>68.501000000000005</v>
      </c>
      <c r="D143" s="231"/>
      <c r="E143" s="231"/>
      <c r="F143" s="236">
        <f t="shared" si="12"/>
        <v>0</v>
      </c>
      <c r="G143" s="234"/>
      <c r="H143" s="10"/>
      <c r="I143" s="234"/>
      <c r="J143" s="234"/>
      <c r="K143" s="234"/>
      <c r="L143" s="234"/>
      <c r="M143" s="234"/>
      <c r="N143" s="234"/>
      <c r="O143" s="234"/>
      <c r="P143" s="10"/>
      <c r="Q143" s="232"/>
      <c r="R143" s="10"/>
      <c r="S143" s="234"/>
      <c r="T143" s="10"/>
      <c r="U143" s="11"/>
      <c r="V143" s="11"/>
      <c r="W143" s="11"/>
    </row>
    <row r="144" spans="1:23" s="13" customFormat="1" ht="18.75" x14ac:dyDescent="0.3">
      <c r="A144" s="8">
        <v>132</v>
      </c>
      <c r="B144" s="9" t="s">
        <v>117</v>
      </c>
      <c r="C144" s="118">
        <v>74.003</v>
      </c>
      <c r="D144" s="231">
        <v>0</v>
      </c>
      <c r="E144" s="231">
        <v>0</v>
      </c>
      <c r="F144" s="236">
        <f t="shared" si="12"/>
        <v>0</v>
      </c>
      <c r="G144" s="234"/>
      <c r="H144" s="10"/>
      <c r="I144" s="234"/>
      <c r="J144" s="234"/>
      <c r="K144" s="234"/>
      <c r="L144" s="234"/>
      <c r="M144" s="234"/>
      <c r="N144" s="234"/>
      <c r="O144" s="234"/>
      <c r="P144" s="10"/>
      <c r="Q144" s="232"/>
      <c r="R144" s="10"/>
      <c r="S144" s="234"/>
      <c r="T144" s="10"/>
      <c r="U144" s="11"/>
      <c r="V144" s="11"/>
      <c r="W144" s="11"/>
    </row>
    <row r="145" spans="1:23" s="162" customFormat="1" ht="18.75" x14ac:dyDescent="0.3">
      <c r="A145" s="153">
        <v>133</v>
      </c>
      <c r="B145" s="154" t="s">
        <v>118</v>
      </c>
      <c r="C145" s="155">
        <f>SUM(C146:C150)</f>
        <v>310.35099999999994</v>
      </c>
      <c r="D145" s="215">
        <f t="shared" ref="D145:T145" si="20">SUM(D146:D150)</f>
        <v>0</v>
      </c>
      <c r="E145" s="215">
        <f t="shared" si="20"/>
        <v>0</v>
      </c>
      <c r="F145" s="158">
        <f t="shared" si="12"/>
        <v>0</v>
      </c>
      <c r="G145" s="215">
        <f t="shared" si="20"/>
        <v>0</v>
      </c>
      <c r="H145" s="158">
        <f t="shared" si="20"/>
        <v>0</v>
      </c>
      <c r="I145" s="215">
        <f t="shared" si="20"/>
        <v>0</v>
      </c>
      <c r="J145" s="215">
        <f t="shared" si="20"/>
        <v>0</v>
      </c>
      <c r="K145" s="215">
        <f t="shared" si="20"/>
        <v>0</v>
      </c>
      <c r="L145" s="215">
        <f t="shared" si="20"/>
        <v>0</v>
      </c>
      <c r="M145" s="215">
        <f t="shared" si="20"/>
        <v>0</v>
      </c>
      <c r="N145" s="215">
        <f t="shared" si="20"/>
        <v>0</v>
      </c>
      <c r="O145" s="215">
        <f t="shared" si="20"/>
        <v>0</v>
      </c>
      <c r="P145" s="158">
        <f t="shared" si="20"/>
        <v>0</v>
      </c>
      <c r="Q145" s="215">
        <f t="shared" si="20"/>
        <v>0</v>
      </c>
      <c r="R145" s="158">
        <f t="shared" si="20"/>
        <v>0</v>
      </c>
      <c r="S145" s="215">
        <f t="shared" si="20"/>
        <v>0</v>
      </c>
      <c r="T145" s="158">
        <f t="shared" si="20"/>
        <v>0</v>
      </c>
      <c r="U145" s="194"/>
      <c r="V145" s="194"/>
      <c r="W145" s="194"/>
    </row>
    <row r="146" spans="1:23" s="13" customFormat="1" ht="18.75" x14ac:dyDescent="0.3">
      <c r="A146" s="8">
        <v>134</v>
      </c>
      <c r="B146" s="9" t="s">
        <v>255</v>
      </c>
      <c r="C146" s="118">
        <v>112.574</v>
      </c>
      <c r="D146" s="231">
        <v>0</v>
      </c>
      <c r="E146" s="231">
        <v>0</v>
      </c>
      <c r="F146" s="236">
        <f t="shared" si="12"/>
        <v>0</v>
      </c>
      <c r="G146" s="234"/>
      <c r="H146" s="10"/>
      <c r="I146" s="234"/>
      <c r="J146" s="234"/>
      <c r="K146" s="234"/>
      <c r="L146" s="234"/>
      <c r="M146" s="234"/>
      <c r="N146" s="234"/>
      <c r="O146" s="234"/>
      <c r="P146" s="10"/>
      <c r="Q146" s="232"/>
      <c r="R146" s="10"/>
      <c r="S146" s="234"/>
      <c r="T146" s="10"/>
      <c r="U146" s="11"/>
      <c r="V146" s="11"/>
      <c r="W146" s="11"/>
    </row>
    <row r="147" spans="1:23" s="13" customFormat="1" ht="18.75" x14ac:dyDescent="0.3">
      <c r="A147" s="8">
        <v>135</v>
      </c>
      <c r="B147" s="9" t="s">
        <v>120</v>
      </c>
      <c r="C147" s="118">
        <v>145.70099999999999</v>
      </c>
      <c r="D147" s="231">
        <v>0</v>
      </c>
      <c r="E147" s="231">
        <v>0</v>
      </c>
      <c r="F147" s="236">
        <f t="shared" si="12"/>
        <v>0</v>
      </c>
      <c r="G147" s="234"/>
      <c r="H147" s="10"/>
      <c r="I147" s="234"/>
      <c r="J147" s="234"/>
      <c r="K147" s="234"/>
      <c r="L147" s="234"/>
      <c r="M147" s="234"/>
      <c r="N147" s="234"/>
      <c r="O147" s="234"/>
      <c r="P147" s="10"/>
      <c r="Q147" s="232"/>
      <c r="R147" s="10"/>
      <c r="S147" s="234"/>
      <c r="T147" s="10"/>
      <c r="U147" s="11"/>
      <c r="V147" s="11"/>
      <c r="W147" s="11"/>
    </row>
    <row r="148" spans="1:23" s="13" customFormat="1" ht="18.75" x14ac:dyDescent="0.3">
      <c r="A148" s="8">
        <v>136</v>
      </c>
      <c r="B148" s="117" t="s">
        <v>291</v>
      </c>
      <c r="C148" s="118">
        <v>6.5309999999999997</v>
      </c>
      <c r="D148" s="231">
        <v>0</v>
      </c>
      <c r="E148" s="231">
        <v>0</v>
      </c>
      <c r="F148" s="236">
        <f t="shared" si="12"/>
        <v>0</v>
      </c>
      <c r="G148" s="234"/>
      <c r="H148" s="10"/>
      <c r="I148" s="234"/>
      <c r="J148" s="234"/>
      <c r="K148" s="234"/>
      <c r="L148" s="234"/>
      <c r="M148" s="234"/>
      <c r="N148" s="234"/>
      <c r="O148" s="234"/>
      <c r="P148" s="10"/>
      <c r="Q148" s="232"/>
      <c r="R148" s="10"/>
      <c r="S148" s="234"/>
      <c r="T148" s="10"/>
      <c r="U148" s="11"/>
      <c r="V148" s="11"/>
      <c r="W148" s="11"/>
    </row>
    <row r="149" spans="1:23" s="13" customFormat="1" ht="18.75" x14ac:dyDescent="0.3">
      <c r="A149" s="8">
        <v>137</v>
      </c>
      <c r="B149" s="117" t="s">
        <v>121</v>
      </c>
      <c r="C149" s="118">
        <v>14.055999999999999</v>
      </c>
      <c r="D149" s="231">
        <v>0</v>
      </c>
      <c r="E149" s="231">
        <v>0</v>
      </c>
      <c r="F149" s="236">
        <f t="shared" si="12"/>
        <v>0</v>
      </c>
      <c r="G149" s="234"/>
      <c r="H149" s="10"/>
      <c r="I149" s="234"/>
      <c r="J149" s="234"/>
      <c r="K149" s="234"/>
      <c r="L149" s="234"/>
      <c r="M149" s="234"/>
      <c r="N149" s="234"/>
      <c r="O149" s="234"/>
      <c r="P149" s="10"/>
      <c r="Q149" s="232"/>
      <c r="R149" s="10"/>
      <c r="S149" s="234"/>
      <c r="T149" s="10"/>
      <c r="U149" s="11"/>
      <c r="V149" s="11"/>
      <c r="W149" s="11"/>
    </row>
    <row r="150" spans="1:23" s="13" customFormat="1" ht="18.75" x14ac:dyDescent="0.3">
      <c r="A150" s="8">
        <v>138</v>
      </c>
      <c r="B150" s="117" t="s">
        <v>122</v>
      </c>
      <c r="C150" s="118">
        <v>31.489000000000001</v>
      </c>
      <c r="D150" s="231">
        <v>0</v>
      </c>
      <c r="E150" s="231">
        <v>0</v>
      </c>
      <c r="F150" s="236">
        <f t="shared" si="12"/>
        <v>0</v>
      </c>
      <c r="G150" s="234"/>
      <c r="H150" s="10"/>
      <c r="I150" s="234"/>
      <c r="J150" s="234"/>
      <c r="K150" s="234"/>
      <c r="L150" s="234"/>
      <c r="M150" s="234"/>
      <c r="N150" s="234"/>
      <c r="O150" s="234"/>
      <c r="P150" s="10"/>
      <c r="Q150" s="232"/>
      <c r="R150" s="10"/>
      <c r="S150" s="234"/>
      <c r="T150" s="10"/>
      <c r="U150" s="11"/>
      <c r="V150" s="11"/>
      <c r="W150" s="11"/>
    </row>
    <row r="151" spans="1:23" s="162" customFormat="1" ht="18.75" x14ac:dyDescent="0.3">
      <c r="A151" s="153">
        <v>139</v>
      </c>
      <c r="B151" s="154" t="s">
        <v>124</v>
      </c>
      <c r="C151" s="155">
        <f>SUM(C152:C154)</f>
        <v>254.27600000000001</v>
      </c>
      <c r="D151" s="215">
        <f t="shared" ref="D151:T151" si="21">SUM(D152:D154)</f>
        <v>0</v>
      </c>
      <c r="E151" s="215">
        <f t="shared" si="21"/>
        <v>0</v>
      </c>
      <c r="F151" s="158">
        <f t="shared" si="12"/>
        <v>0</v>
      </c>
      <c r="G151" s="215">
        <f t="shared" si="21"/>
        <v>0</v>
      </c>
      <c r="H151" s="158">
        <f t="shared" si="21"/>
        <v>0</v>
      </c>
      <c r="I151" s="215">
        <f t="shared" si="21"/>
        <v>0</v>
      </c>
      <c r="J151" s="215">
        <f t="shared" si="21"/>
        <v>0</v>
      </c>
      <c r="K151" s="215">
        <f t="shared" si="21"/>
        <v>0</v>
      </c>
      <c r="L151" s="215">
        <f t="shared" si="21"/>
        <v>0</v>
      </c>
      <c r="M151" s="215">
        <f t="shared" si="21"/>
        <v>0</v>
      </c>
      <c r="N151" s="215">
        <f t="shared" si="21"/>
        <v>0</v>
      </c>
      <c r="O151" s="215">
        <f t="shared" si="21"/>
        <v>0</v>
      </c>
      <c r="P151" s="158">
        <f t="shared" si="21"/>
        <v>0</v>
      </c>
      <c r="Q151" s="215">
        <f t="shared" si="21"/>
        <v>0</v>
      </c>
      <c r="R151" s="158">
        <f t="shared" si="21"/>
        <v>0</v>
      </c>
      <c r="S151" s="215">
        <f t="shared" si="21"/>
        <v>0</v>
      </c>
      <c r="T151" s="158">
        <f t="shared" si="21"/>
        <v>0</v>
      </c>
      <c r="U151" s="194"/>
      <c r="V151" s="194"/>
      <c r="W151" s="194"/>
    </row>
    <row r="152" spans="1:23" s="13" customFormat="1" ht="18.75" x14ac:dyDescent="0.3">
      <c r="A152" s="8">
        <v>140</v>
      </c>
      <c r="B152" s="9" t="s">
        <v>177</v>
      </c>
      <c r="C152" s="118">
        <v>135.90299999999999</v>
      </c>
      <c r="D152" s="231">
        <v>0</v>
      </c>
      <c r="E152" s="231">
        <v>0</v>
      </c>
      <c r="F152" s="236">
        <f t="shared" si="12"/>
        <v>0</v>
      </c>
      <c r="G152" s="234"/>
      <c r="H152" s="10"/>
      <c r="I152" s="234"/>
      <c r="J152" s="234"/>
      <c r="K152" s="234"/>
      <c r="L152" s="234"/>
      <c r="M152" s="234"/>
      <c r="N152" s="234"/>
      <c r="O152" s="234"/>
      <c r="P152" s="10"/>
      <c r="Q152" s="232"/>
      <c r="R152" s="10"/>
      <c r="S152" s="234"/>
      <c r="T152" s="10"/>
      <c r="U152" s="11"/>
      <c r="V152" s="11"/>
      <c r="W152" s="11"/>
    </row>
    <row r="153" spans="1:23" s="13" customFormat="1" ht="18.75" x14ac:dyDescent="0.3">
      <c r="A153" s="8">
        <v>141</v>
      </c>
      <c r="B153" s="9" t="s">
        <v>125</v>
      </c>
      <c r="C153" s="118">
        <v>43.253</v>
      </c>
      <c r="D153" s="231">
        <v>0</v>
      </c>
      <c r="E153" s="231">
        <v>0</v>
      </c>
      <c r="F153" s="236">
        <f t="shared" si="12"/>
        <v>0</v>
      </c>
      <c r="G153" s="234"/>
      <c r="H153" s="10"/>
      <c r="I153" s="234"/>
      <c r="J153" s="234"/>
      <c r="K153" s="234"/>
      <c r="L153" s="234"/>
      <c r="M153" s="234"/>
      <c r="N153" s="234"/>
      <c r="O153" s="234"/>
      <c r="P153" s="10"/>
      <c r="Q153" s="232"/>
      <c r="R153" s="10"/>
      <c r="S153" s="234"/>
      <c r="T153" s="10"/>
      <c r="U153" s="11"/>
      <c r="V153" s="11"/>
      <c r="W153" s="11"/>
    </row>
    <row r="154" spans="1:23" s="13" customFormat="1" ht="18.75" x14ac:dyDescent="0.3">
      <c r="A154" s="8">
        <v>142</v>
      </c>
      <c r="B154" s="9" t="s">
        <v>126</v>
      </c>
      <c r="C154" s="118">
        <v>75.12</v>
      </c>
      <c r="D154" s="231">
        <v>0</v>
      </c>
      <c r="E154" s="231">
        <v>0</v>
      </c>
      <c r="F154" s="236">
        <f t="shared" si="12"/>
        <v>0</v>
      </c>
      <c r="G154" s="234"/>
      <c r="H154" s="10"/>
      <c r="I154" s="234"/>
      <c r="J154" s="234"/>
      <c r="K154" s="234"/>
      <c r="L154" s="234"/>
      <c r="M154" s="234"/>
      <c r="N154" s="234"/>
      <c r="O154" s="234"/>
      <c r="P154" s="10"/>
      <c r="Q154" s="232"/>
      <c r="R154" s="10"/>
      <c r="S154" s="234"/>
      <c r="T154" s="10"/>
      <c r="U154" s="11"/>
      <c r="V154" s="11"/>
      <c r="W154" s="11"/>
    </row>
    <row r="155" spans="1:23" s="162" customFormat="1" ht="18.75" x14ac:dyDescent="0.3">
      <c r="A155" s="167">
        <v>143</v>
      </c>
      <c r="B155" s="154" t="s">
        <v>127</v>
      </c>
      <c r="C155" s="155">
        <f>SUM(C156:C158)</f>
        <v>243.56200000000001</v>
      </c>
      <c r="D155" s="215">
        <f t="shared" ref="D155:T155" si="22">SUM(D156:D158)</f>
        <v>0</v>
      </c>
      <c r="E155" s="215">
        <f t="shared" si="22"/>
        <v>0</v>
      </c>
      <c r="F155" s="158">
        <f t="shared" si="12"/>
        <v>0</v>
      </c>
      <c r="G155" s="215">
        <f t="shared" si="22"/>
        <v>0</v>
      </c>
      <c r="H155" s="158">
        <f t="shared" si="22"/>
        <v>0</v>
      </c>
      <c r="I155" s="215">
        <f t="shared" si="22"/>
        <v>0</v>
      </c>
      <c r="J155" s="215">
        <f t="shared" si="22"/>
        <v>0</v>
      </c>
      <c r="K155" s="215">
        <f t="shared" si="22"/>
        <v>0</v>
      </c>
      <c r="L155" s="215">
        <f t="shared" si="22"/>
        <v>0</v>
      </c>
      <c r="M155" s="215">
        <f t="shared" si="22"/>
        <v>0</v>
      </c>
      <c r="N155" s="215">
        <f t="shared" si="22"/>
        <v>0</v>
      </c>
      <c r="O155" s="215">
        <f t="shared" si="22"/>
        <v>0</v>
      </c>
      <c r="P155" s="158">
        <f t="shared" si="22"/>
        <v>0</v>
      </c>
      <c r="Q155" s="215">
        <f t="shared" si="22"/>
        <v>0</v>
      </c>
      <c r="R155" s="158">
        <f t="shared" si="22"/>
        <v>0</v>
      </c>
      <c r="S155" s="215">
        <f t="shared" si="22"/>
        <v>0</v>
      </c>
      <c r="T155" s="158">
        <f t="shared" si="22"/>
        <v>0</v>
      </c>
      <c r="U155" s="194"/>
      <c r="V155" s="194"/>
      <c r="W155" s="194"/>
    </row>
    <row r="156" spans="1:23" s="13" customFormat="1" ht="18.75" x14ac:dyDescent="0.3">
      <c r="A156" s="8">
        <v>144</v>
      </c>
      <c r="B156" s="9" t="s">
        <v>128</v>
      </c>
      <c r="C156" s="118">
        <v>163.01400000000001</v>
      </c>
      <c r="D156" s="231">
        <v>0</v>
      </c>
      <c r="E156" s="231">
        <v>0</v>
      </c>
      <c r="F156" s="236">
        <f t="shared" si="12"/>
        <v>0</v>
      </c>
      <c r="G156" s="234"/>
      <c r="H156" s="10"/>
      <c r="I156" s="234"/>
      <c r="J156" s="234"/>
      <c r="K156" s="234"/>
      <c r="L156" s="234"/>
      <c r="M156" s="234"/>
      <c r="N156" s="234"/>
      <c r="O156" s="234"/>
      <c r="P156" s="10"/>
      <c r="Q156" s="232"/>
      <c r="R156" s="10"/>
      <c r="S156" s="234"/>
      <c r="T156" s="10"/>
      <c r="U156" s="11"/>
      <c r="V156" s="11"/>
      <c r="W156" s="11"/>
    </row>
    <row r="157" spans="1:23" s="13" customFormat="1" ht="18.75" x14ac:dyDescent="0.3">
      <c r="A157" s="8">
        <v>145</v>
      </c>
      <c r="B157" s="9" t="s">
        <v>129</v>
      </c>
      <c r="C157" s="118">
        <v>51.948</v>
      </c>
      <c r="D157" s="231">
        <v>0</v>
      </c>
      <c r="E157" s="231">
        <v>0</v>
      </c>
      <c r="F157" s="236">
        <f t="shared" ref="F157:F220" si="23">SUM(F158:F161)</f>
        <v>0</v>
      </c>
      <c r="G157" s="234"/>
      <c r="H157" s="10"/>
      <c r="I157" s="234"/>
      <c r="J157" s="234"/>
      <c r="K157" s="234"/>
      <c r="L157" s="234"/>
      <c r="M157" s="234"/>
      <c r="N157" s="234"/>
      <c r="O157" s="234"/>
      <c r="P157" s="10"/>
      <c r="Q157" s="232"/>
      <c r="R157" s="10"/>
      <c r="S157" s="234"/>
      <c r="T157" s="10"/>
      <c r="U157" s="11"/>
      <c r="V157" s="11"/>
      <c r="W157" s="11"/>
    </row>
    <row r="158" spans="1:23" s="13" customFormat="1" ht="18.75" x14ac:dyDescent="0.3">
      <c r="A158" s="8">
        <v>146</v>
      </c>
      <c r="B158" s="9" t="s">
        <v>292</v>
      </c>
      <c r="C158" s="118">
        <v>28.6</v>
      </c>
      <c r="D158" s="231">
        <v>0</v>
      </c>
      <c r="E158" s="231">
        <v>0</v>
      </c>
      <c r="F158" s="236">
        <f t="shared" si="23"/>
        <v>0</v>
      </c>
      <c r="G158" s="234"/>
      <c r="H158" s="10"/>
      <c r="I158" s="234"/>
      <c r="J158" s="234"/>
      <c r="K158" s="234"/>
      <c r="L158" s="234"/>
      <c r="M158" s="234"/>
      <c r="N158" s="234"/>
      <c r="O158" s="234"/>
      <c r="P158" s="10"/>
      <c r="Q158" s="232"/>
      <c r="R158" s="10"/>
      <c r="S158" s="234"/>
      <c r="T158" s="10"/>
      <c r="U158" s="11"/>
      <c r="V158" s="11"/>
      <c r="W158" s="11"/>
    </row>
    <row r="159" spans="1:23" s="162" customFormat="1" ht="18.75" x14ac:dyDescent="0.3">
      <c r="A159" s="167">
        <v>147</v>
      </c>
      <c r="B159" s="154" t="s">
        <v>131</v>
      </c>
      <c r="C159" s="155">
        <f>SUM(C160:C163)</f>
        <v>288.55200000000002</v>
      </c>
      <c r="D159" s="215">
        <f t="shared" ref="D159:T159" si="24">SUM(D160:D163)</f>
        <v>0</v>
      </c>
      <c r="E159" s="215">
        <f t="shared" si="24"/>
        <v>0</v>
      </c>
      <c r="F159" s="158">
        <f t="shared" si="23"/>
        <v>0</v>
      </c>
      <c r="G159" s="215">
        <f t="shared" si="24"/>
        <v>0</v>
      </c>
      <c r="H159" s="158">
        <f t="shared" si="24"/>
        <v>0</v>
      </c>
      <c r="I159" s="215">
        <f t="shared" si="24"/>
        <v>0</v>
      </c>
      <c r="J159" s="215">
        <f t="shared" si="24"/>
        <v>0</v>
      </c>
      <c r="K159" s="215">
        <f t="shared" si="24"/>
        <v>0</v>
      </c>
      <c r="L159" s="215">
        <f t="shared" si="24"/>
        <v>0</v>
      </c>
      <c r="M159" s="215">
        <f t="shared" si="24"/>
        <v>0</v>
      </c>
      <c r="N159" s="215">
        <f t="shared" si="24"/>
        <v>0</v>
      </c>
      <c r="O159" s="215">
        <f t="shared" si="24"/>
        <v>0</v>
      </c>
      <c r="P159" s="158">
        <f t="shared" si="24"/>
        <v>0</v>
      </c>
      <c r="Q159" s="215">
        <f t="shared" si="24"/>
        <v>0</v>
      </c>
      <c r="R159" s="158">
        <f t="shared" si="24"/>
        <v>0</v>
      </c>
      <c r="S159" s="215">
        <f t="shared" si="24"/>
        <v>0</v>
      </c>
      <c r="T159" s="158">
        <f t="shared" si="24"/>
        <v>0</v>
      </c>
      <c r="U159" s="194"/>
      <c r="V159" s="194"/>
      <c r="W159" s="194"/>
    </row>
    <row r="160" spans="1:23" s="13" customFormat="1" ht="18.75" x14ac:dyDescent="0.3">
      <c r="A160" s="8">
        <v>148</v>
      </c>
      <c r="B160" s="9" t="s">
        <v>132</v>
      </c>
      <c r="C160" s="118"/>
      <c r="D160" s="231">
        <v>0</v>
      </c>
      <c r="E160" s="231">
        <v>0</v>
      </c>
      <c r="F160" s="236">
        <f t="shared" si="23"/>
        <v>0</v>
      </c>
      <c r="G160" s="234"/>
      <c r="H160" s="10"/>
      <c r="I160" s="234"/>
      <c r="J160" s="234"/>
      <c r="K160" s="234"/>
      <c r="L160" s="234"/>
      <c r="M160" s="234"/>
      <c r="N160" s="234"/>
      <c r="O160" s="234"/>
      <c r="P160" s="10"/>
      <c r="Q160" s="232"/>
      <c r="R160" s="10"/>
      <c r="S160" s="234"/>
      <c r="T160" s="10"/>
      <c r="U160" s="11"/>
      <c r="V160" s="11"/>
      <c r="W160" s="11"/>
    </row>
    <row r="161" spans="1:23" s="13" customFormat="1" ht="18.75" x14ac:dyDescent="0.3">
      <c r="A161" s="8">
        <v>149</v>
      </c>
      <c r="B161" s="9" t="s">
        <v>256</v>
      </c>
      <c r="C161" s="118">
        <v>3.488</v>
      </c>
      <c r="D161" s="231"/>
      <c r="E161" s="231"/>
      <c r="F161" s="236">
        <f t="shared" si="23"/>
        <v>0</v>
      </c>
      <c r="G161" s="234"/>
      <c r="H161" s="10"/>
      <c r="I161" s="234"/>
      <c r="J161" s="234"/>
      <c r="K161" s="234"/>
      <c r="L161" s="234"/>
      <c r="M161" s="234"/>
      <c r="N161" s="234"/>
      <c r="O161" s="234"/>
      <c r="P161" s="10"/>
      <c r="Q161" s="232"/>
      <c r="R161" s="10"/>
      <c r="S161" s="234"/>
      <c r="T161" s="10"/>
      <c r="U161" s="11"/>
      <c r="V161" s="11"/>
      <c r="W161" s="11"/>
    </row>
    <row r="162" spans="1:23" s="13" customFormat="1" ht="18.75" x14ac:dyDescent="0.3">
      <c r="A162" s="8">
        <v>150</v>
      </c>
      <c r="B162" s="9" t="s">
        <v>257</v>
      </c>
      <c r="C162" s="118">
        <v>198.06399999999999</v>
      </c>
      <c r="D162" s="231"/>
      <c r="E162" s="231"/>
      <c r="F162" s="236">
        <f t="shared" si="23"/>
        <v>0</v>
      </c>
      <c r="G162" s="234"/>
      <c r="H162" s="10"/>
      <c r="I162" s="234"/>
      <c r="J162" s="234"/>
      <c r="K162" s="234"/>
      <c r="L162" s="234"/>
      <c r="M162" s="234"/>
      <c r="N162" s="234"/>
      <c r="O162" s="234"/>
      <c r="P162" s="10"/>
      <c r="Q162" s="232"/>
      <c r="R162" s="10"/>
      <c r="S162" s="234"/>
      <c r="T162" s="10"/>
      <c r="U162" s="11"/>
      <c r="V162" s="11"/>
      <c r="W162" s="11"/>
    </row>
    <row r="163" spans="1:23" s="13" customFormat="1" ht="18.75" x14ac:dyDescent="0.3">
      <c r="A163" s="8">
        <v>151</v>
      </c>
      <c r="B163" s="9" t="s">
        <v>133</v>
      </c>
      <c r="C163" s="118">
        <v>87</v>
      </c>
      <c r="D163" s="231">
        <v>0</v>
      </c>
      <c r="E163" s="231">
        <v>0</v>
      </c>
      <c r="F163" s="236">
        <f t="shared" si="23"/>
        <v>0</v>
      </c>
      <c r="G163" s="234"/>
      <c r="H163" s="10"/>
      <c r="I163" s="234"/>
      <c r="J163" s="234"/>
      <c r="K163" s="234"/>
      <c r="L163" s="234"/>
      <c r="M163" s="234"/>
      <c r="N163" s="234"/>
      <c r="O163" s="234"/>
      <c r="P163" s="10"/>
      <c r="Q163" s="232"/>
      <c r="R163" s="10"/>
      <c r="S163" s="234"/>
      <c r="T163" s="10"/>
      <c r="U163" s="11"/>
      <c r="V163" s="11"/>
      <c r="W163" s="11"/>
    </row>
    <row r="164" spans="1:23" s="162" customFormat="1" ht="18.75" x14ac:dyDescent="0.3">
      <c r="A164" s="167">
        <v>152</v>
      </c>
      <c r="B164" s="154" t="s">
        <v>134</v>
      </c>
      <c r="C164" s="155">
        <f>SUM(C165:C166)</f>
        <v>324.68200000000002</v>
      </c>
      <c r="D164" s="215">
        <f t="shared" ref="D164:T164" si="25">SUM(D165:D166)</f>
        <v>0</v>
      </c>
      <c r="E164" s="215">
        <f t="shared" si="25"/>
        <v>0</v>
      </c>
      <c r="F164" s="158">
        <f t="shared" si="23"/>
        <v>0</v>
      </c>
      <c r="G164" s="215">
        <f t="shared" si="25"/>
        <v>0</v>
      </c>
      <c r="H164" s="158">
        <f t="shared" si="25"/>
        <v>0</v>
      </c>
      <c r="I164" s="215">
        <f t="shared" si="25"/>
        <v>0</v>
      </c>
      <c r="J164" s="215">
        <f t="shared" si="25"/>
        <v>0</v>
      </c>
      <c r="K164" s="215">
        <f t="shared" si="25"/>
        <v>0</v>
      </c>
      <c r="L164" s="215">
        <f t="shared" si="25"/>
        <v>0</v>
      </c>
      <c r="M164" s="215">
        <f t="shared" si="25"/>
        <v>0</v>
      </c>
      <c r="N164" s="215">
        <f t="shared" si="25"/>
        <v>0</v>
      </c>
      <c r="O164" s="215">
        <f t="shared" si="25"/>
        <v>0</v>
      </c>
      <c r="P164" s="158">
        <f t="shared" si="25"/>
        <v>0</v>
      </c>
      <c r="Q164" s="215">
        <f t="shared" si="25"/>
        <v>0</v>
      </c>
      <c r="R164" s="158">
        <f t="shared" si="25"/>
        <v>0</v>
      </c>
      <c r="S164" s="215">
        <f t="shared" si="25"/>
        <v>0</v>
      </c>
      <c r="T164" s="158">
        <f t="shared" si="25"/>
        <v>0</v>
      </c>
      <c r="U164" s="194"/>
      <c r="V164" s="194"/>
      <c r="W164" s="194"/>
    </row>
    <row r="165" spans="1:23" s="13" customFormat="1" ht="18.75" x14ac:dyDescent="0.3">
      <c r="A165" s="8">
        <v>153</v>
      </c>
      <c r="B165" s="9" t="s">
        <v>135</v>
      </c>
      <c r="C165" s="118">
        <v>230.815</v>
      </c>
      <c r="D165" s="231">
        <v>0</v>
      </c>
      <c r="E165" s="231">
        <v>0</v>
      </c>
      <c r="F165" s="236">
        <f t="shared" si="23"/>
        <v>0</v>
      </c>
      <c r="G165" s="234"/>
      <c r="H165" s="10"/>
      <c r="I165" s="234"/>
      <c r="J165" s="234"/>
      <c r="K165" s="234"/>
      <c r="L165" s="234"/>
      <c r="M165" s="234"/>
      <c r="N165" s="234"/>
      <c r="O165" s="234"/>
      <c r="P165" s="10"/>
      <c r="Q165" s="232"/>
      <c r="R165" s="10"/>
      <c r="S165" s="234"/>
      <c r="T165" s="10"/>
      <c r="U165" s="11"/>
      <c r="V165" s="11"/>
      <c r="W165" s="11"/>
    </row>
    <row r="166" spans="1:23" s="13" customFormat="1" ht="18.75" x14ac:dyDescent="0.3">
      <c r="A166" s="8">
        <v>154</v>
      </c>
      <c r="B166" s="9" t="s">
        <v>136</v>
      </c>
      <c r="C166" s="118">
        <v>93.867000000000004</v>
      </c>
      <c r="D166" s="231">
        <v>0</v>
      </c>
      <c r="E166" s="231">
        <v>0</v>
      </c>
      <c r="F166" s="236">
        <f t="shared" si="23"/>
        <v>0</v>
      </c>
      <c r="G166" s="234"/>
      <c r="H166" s="10"/>
      <c r="I166" s="234"/>
      <c r="J166" s="234"/>
      <c r="K166" s="234"/>
      <c r="L166" s="234"/>
      <c r="M166" s="234"/>
      <c r="N166" s="234"/>
      <c r="O166" s="234"/>
      <c r="P166" s="10"/>
      <c r="Q166" s="232"/>
      <c r="R166" s="10"/>
      <c r="S166" s="234"/>
      <c r="T166" s="10"/>
      <c r="U166" s="11"/>
      <c r="V166" s="11"/>
      <c r="W166" s="11"/>
    </row>
    <row r="167" spans="1:23" s="162" customFormat="1" ht="18.75" x14ac:dyDescent="0.3">
      <c r="A167" s="167">
        <v>155</v>
      </c>
      <c r="B167" s="154" t="s">
        <v>137</v>
      </c>
      <c r="C167" s="155">
        <f>SUM(C168:C180)</f>
        <v>341.34700000000009</v>
      </c>
      <c r="D167" s="215">
        <f t="shared" ref="D167:W167" si="26">SUM(D168:D180)</f>
        <v>0</v>
      </c>
      <c r="E167" s="215">
        <f t="shared" si="26"/>
        <v>0</v>
      </c>
      <c r="F167" s="158">
        <f t="shared" si="23"/>
        <v>0</v>
      </c>
      <c r="G167" s="215">
        <f t="shared" si="26"/>
        <v>0</v>
      </c>
      <c r="H167" s="158">
        <f t="shared" si="26"/>
        <v>0</v>
      </c>
      <c r="I167" s="215">
        <f t="shared" si="26"/>
        <v>0</v>
      </c>
      <c r="J167" s="215">
        <f t="shared" si="26"/>
        <v>0</v>
      </c>
      <c r="K167" s="215">
        <f t="shared" si="26"/>
        <v>0</v>
      </c>
      <c r="L167" s="215">
        <f t="shared" si="26"/>
        <v>0</v>
      </c>
      <c r="M167" s="215">
        <f t="shared" si="26"/>
        <v>0</v>
      </c>
      <c r="N167" s="215">
        <f t="shared" si="26"/>
        <v>0</v>
      </c>
      <c r="O167" s="215">
        <f t="shared" si="26"/>
        <v>0</v>
      </c>
      <c r="P167" s="158">
        <f t="shared" si="26"/>
        <v>0</v>
      </c>
      <c r="Q167" s="215">
        <f t="shared" si="26"/>
        <v>0</v>
      </c>
      <c r="R167" s="158">
        <f t="shared" si="26"/>
        <v>0</v>
      </c>
      <c r="S167" s="215">
        <f t="shared" si="26"/>
        <v>0</v>
      </c>
      <c r="T167" s="158">
        <f t="shared" si="26"/>
        <v>0</v>
      </c>
      <c r="U167" s="155">
        <f t="shared" si="26"/>
        <v>0</v>
      </c>
      <c r="V167" s="155">
        <f t="shared" si="26"/>
        <v>0</v>
      </c>
      <c r="W167" s="155">
        <f t="shared" si="26"/>
        <v>0</v>
      </c>
    </row>
    <row r="168" spans="1:23" s="13" customFormat="1" ht="18.75" x14ac:dyDescent="0.3">
      <c r="A168" s="8">
        <v>156</v>
      </c>
      <c r="B168" s="117" t="s">
        <v>138</v>
      </c>
      <c r="C168" s="118">
        <v>35.659999999999997</v>
      </c>
      <c r="D168" s="231">
        <v>0</v>
      </c>
      <c r="E168" s="231">
        <v>0</v>
      </c>
      <c r="F168" s="236">
        <f t="shared" si="23"/>
        <v>0</v>
      </c>
      <c r="G168" s="234"/>
      <c r="H168" s="10"/>
      <c r="I168" s="234"/>
      <c r="J168" s="234"/>
      <c r="K168" s="234"/>
      <c r="L168" s="234"/>
      <c r="M168" s="234"/>
      <c r="N168" s="234"/>
      <c r="O168" s="234"/>
      <c r="P168" s="10"/>
      <c r="Q168" s="232"/>
      <c r="R168" s="10"/>
      <c r="S168" s="234"/>
      <c r="T168" s="10"/>
      <c r="U168" s="11"/>
      <c r="V168" s="11"/>
      <c r="W168" s="11"/>
    </row>
    <row r="169" spans="1:23" s="13" customFormat="1" ht="18.75" x14ac:dyDescent="0.3">
      <c r="A169" s="8">
        <v>157</v>
      </c>
      <c r="B169" s="117" t="s">
        <v>139</v>
      </c>
      <c r="C169" s="118"/>
      <c r="D169" s="231">
        <v>0</v>
      </c>
      <c r="E169" s="231">
        <v>0</v>
      </c>
      <c r="F169" s="236">
        <f t="shared" si="23"/>
        <v>0</v>
      </c>
      <c r="G169" s="234"/>
      <c r="H169" s="10"/>
      <c r="I169" s="234"/>
      <c r="J169" s="234"/>
      <c r="K169" s="234"/>
      <c r="L169" s="234"/>
      <c r="M169" s="234"/>
      <c r="N169" s="234"/>
      <c r="O169" s="234"/>
      <c r="P169" s="10"/>
      <c r="Q169" s="232"/>
      <c r="R169" s="10"/>
      <c r="S169" s="234"/>
      <c r="T169" s="10"/>
      <c r="U169" s="11"/>
      <c r="V169" s="11"/>
      <c r="W169" s="11"/>
    </row>
    <row r="170" spans="1:23" s="13" customFormat="1" ht="18.75" x14ac:dyDescent="0.3">
      <c r="A170" s="8">
        <v>158</v>
      </c>
      <c r="B170" s="117" t="s">
        <v>258</v>
      </c>
      <c r="C170" s="118">
        <v>41.747</v>
      </c>
      <c r="D170" s="231"/>
      <c r="E170" s="231"/>
      <c r="F170" s="236">
        <f t="shared" si="23"/>
        <v>0</v>
      </c>
      <c r="G170" s="234"/>
      <c r="H170" s="10"/>
      <c r="I170" s="234"/>
      <c r="J170" s="234"/>
      <c r="K170" s="234"/>
      <c r="L170" s="234"/>
      <c r="M170" s="234"/>
      <c r="N170" s="234"/>
      <c r="O170" s="234"/>
      <c r="P170" s="10"/>
      <c r="Q170" s="232"/>
      <c r="R170" s="10"/>
      <c r="S170" s="234"/>
      <c r="T170" s="10"/>
      <c r="U170" s="11"/>
      <c r="V170" s="11"/>
      <c r="W170" s="11"/>
    </row>
    <row r="171" spans="1:23" s="13" customFormat="1" ht="18.75" x14ac:dyDescent="0.3">
      <c r="A171" s="8">
        <v>159</v>
      </c>
      <c r="B171" s="117" t="s">
        <v>259</v>
      </c>
      <c r="C171" s="118">
        <v>18.596</v>
      </c>
      <c r="D171" s="231"/>
      <c r="E171" s="231"/>
      <c r="F171" s="236">
        <f t="shared" si="23"/>
        <v>0</v>
      </c>
      <c r="G171" s="234"/>
      <c r="H171" s="10"/>
      <c r="I171" s="234"/>
      <c r="J171" s="234"/>
      <c r="K171" s="234"/>
      <c r="L171" s="234"/>
      <c r="M171" s="234"/>
      <c r="N171" s="234"/>
      <c r="O171" s="234"/>
      <c r="P171" s="10"/>
      <c r="Q171" s="232"/>
      <c r="R171" s="10"/>
      <c r="S171" s="234"/>
      <c r="T171" s="10"/>
      <c r="U171" s="11"/>
      <c r="V171" s="11"/>
      <c r="W171" s="11"/>
    </row>
    <row r="172" spans="1:23" s="13" customFormat="1" ht="18.75" x14ac:dyDescent="0.3">
      <c r="A172" s="8">
        <v>160</v>
      </c>
      <c r="B172" s="117" t="s">
        <v>260</v>
      </c>
      <c r="C172" s="118">
        <v>101.81100000000001</v>
      </c>
      <c r="D172" s="231"/>
      <c r="E172" s="231"/>
      <c r="F172" s="236">
        <f t="shared" si="23"/>
        <v>0</v>
      </c>
      <c r="G172" s="234"/>
      <c r="H172" s="10"/>
      <c r="I172" s="234"/>
      <c r="J172" s="234"/>
      <c r="K172" s="234"/>
      <c r="L172" s="234"/>
      <c r="M172" s="234"/>
      <c r="N172" s="234"/>
      <c r="O172" s="234"/>
      <c r="P172" s="10"/>
      <c r="Q172" s="232"/>
      <c r="R172" s="10"/>
      <c r="S172" s="234"/>
      <c r="T172" s="10"/>
      <c r="U172" s="11"/>
      <c r="V172" s="11"/>
      <c r="W172" s="11"/>
    </row>
    <row r="173" spans="1:23" s="13" customFormat="1" ht="18.75" x14ac:dyDescent="0.3">
      <c r="A173" s="8">
        <v>161</v>
      </c>
      <c r="B173" s="117" t="s">
        <v>261</v>
      </c>
      <c r="C173" s="118">
        <v>7.2670000000000003</v>
      </c>
      <c r="D173" s="231"/>
      <c r="E173" s="231"/>
      <c r="F173" s="236">
        <f t="shared" si="23"/>
        <v>0</v>
      </c>
      <c r="G173" s="234"/>
      <c r="H173" s="10"/>
      <c r="I173" s="234"/>
      <c r="J173" s="234"/>
      <c r="K173" s="234"/>
      <c r="L173" s="234"/>
      <c r="M173" s="234"/>
      <c r="N173" s="234"/>
      <c r="O173" s="234"/>
      <c r="P173" s="10"/>
      <c r="Q173" s="232"/>
      <c r="R173" s="10"/>
      <c r="S173" s="234"/>
      <c r="T173" s="10"/>
      <c r="U173" s="11"/>
      <c r="V173" s="11"/>
      <c r="W173" s="11"/>
    </row>
    <row r="174" spans="1:23" s="13" customFormat="1" ht="18.75" x14ac:dyDescent="0.3">
      <c r="A174" s="8">
        <v>162</v>
      </c>
      <c r="B174" s="117" t="s">
        <v>196</v>
      </c>
      <c r="C174" s="118">
        <v>3.03</v>
      </c>
      <c r="D174" s="231">
        <v>0</v>
      </c>
      <c r="E174" s="231">
        <v>0</v>
      </c>
      <c r="F174" s="236">
        <f t="shared" si="23"/>
        <v>0</v>
      </c>
      <c r="G174" s="234"/>
      <c r="H174" s="10"/>
      <c r="I174" s="234"/>
      <c r="J174" s="234"/>
      <c r="K174" s="234"/>
      <c r="L174" s="234"/>
      <c r="M174" s="234"/>
      <c r="N174" s="234"/>
      <c r="O174" s="234"/>
      <c r="P174" s="10"/>
      <c r="Q174" s="232"/>
      <c r="R174" s="10"/>
      <c r="S174" s="234"/>
      <c r="T174" s="10"/>
      <c r="U174" s="11"/>
      <c r="V174" s="11"/>
      <c r="W174" s="11"/>
    </row>
    <row r="175" spans="1:23" s="13" customFormat="1" ht="18.75" x14ac:dyDescent="0.3">
      <c r="A175" s="8">
        <v>163</v>
      </c>
      <c r="B175" s="117" t="s">
        <v>141</v>
      </c>
      <c r="C175" s="118">
        <v>27.84</v>
      </c>
      <c r="D175" s="231">
        <v>0</v>
      </c>
      <c r="E175" s="231">
        <v>0</v>
      </c>
      <c r="F175" s="236">
        <f t="shared" si="23"/>
        <v>0</v>
      </c>
      <c r="G175" s="234"/>
      <c r="H175" s="10"/>
      <c r="I175" s="234"/>
      <c r="J175" s="234"/>
      <c r="K175" s="234"/>
      <c r="L175" s="234"/>
      <c r="M175" s="234"/>
      <c r="N175" s="234"/>
      <c r="O175" s="234"/>
      <c r="P175" s="10"/>
      <c r="Q175" s="232"/>
      <c r="R175" s="10"/>
      <c r="S175" s="234"/>
      <c r="T175" s="10"/>
      <c r="U175" s="11"/>
      <c r="V175" s="11"/>
      <c r="W175" s="11"/>
    </row>
    <row r="176" spans="1:23" s="13" customFormat="1" ht="18.75" x14ac:dyDescent="0.3">
      <c r="A176" s="8">
        <v>164</v>
      </c>
      <c r="B176" s="117" t="s">
        <v>142</v>
      </c>
      <c r="C176" s="118">
        <v>17.72</v>
      </c>
      <c r="D176" s="231">
        <v>0</v>
      </c>
      <c r="E176" s="231">
        <v>0</v>
      </c>
      <c r="F176" s="236">
        <f t="shared" si="23"/>
        <v>0</v>
      </c>
      <c r="G176" s="234"/>
      <c r="H176" s="10"/>
      <c r="I176" s="234"/>
      <c r="J176" s="234"/>
      <c r="K176" s="234"/>
      <c r="L176" s="234"/>
      <c r="M176" s="234"/>
      <c r="N176" s="234"/>
      <c r="O176" s="234"/>
      <c r="P176" s="10"/>
      <c r="Q176" s="232"/>
      <c r="R176" s="10"/>
      <c r="S176" s="234"/>
      <c r="T176" s="10"/>
      <c r="U176" s="11"/>
      <c r="V176" s="11"/>
      <c r="W176" s="11"/>
    </row>
    <row r="177" spans="1:23" s="13" customFormat="1" ht="18.75" x14ac:dyDescent="0.3">
      <c r="A177" s="8">
        <v>165</v>
      </c>
      <c r="B177" s="117" t="s">
        <v>144</v>
      </c>
      <c r="C177" s="118">
        <v>13</v>
      </c>
      <c r="D177" s="231">
        <v>0</v>
      </c>
      <c r="E177" s="231">
        <v>0</v>
      </c>
      <c r="F177" s="236">
        <f t="shared" si="23"/>
        <v>0</v>
      </c>
      <c r="G177" s="234"/>
      <c r="H177" s="10"/>
      <c r="I177" s="234"/>
      <c r="J177" s="234"/>
      <c r="K177" s="234"/>
      <c r="L177" s="234"/>
      <c r="M177" s="234"/>
      <c r="N177" s="234"/>
      <c r="O177" s="234"/>
      <c r="P177" s="10"/>
      <c r="Q177" s="232"/>
      <c r="R177" s="10"/>
      <c r="S177" s="234"/>
      <c r="T177" s="10"/>
      <c r="U177" s="11"/>
      <c r="V177" s="11"/>
      <c r="W177" s="11"/>
    </row>
    <row r="178" spans="1:23" s="13" customFormat="1" ht="18.75" x14ac:dyDescent="0.3">
      <c r="A178" s="8">
        <v>166</v>
      </c>
      <c r="B178" s="117" t="s">
        <v>145</v>
      </c>
      <c r="C178" s="118">
        <v>9.0500000000000007</v>
      </c>
      <c r="D178" s="231">
        <v>0</v>
      </c>
      <c r="E178" s="231">
        <v>0</v>
      </c>
      <c r="F178" s="236">
        <f t="shared" si="23"/>
        <v>0</v>
      </c>
      <c r="G178" s="234"/>
      <c r="H178" s="10"/>
      <c r="I178" s="234"/>
      <c r="J178" s="234"/>
      <c r="K178" s="234"/>
      <c r="L178" s="234"/>
      <c r="M178" s="234"/>
      <c r="N178" s="234"/>
      <c r="O178" s="234"/>
      <c r="P178" s="10"/>
      <c r="Q178" s="232"/>
      <c r="R178" s="10"/>
      <c r="S178" s="234"/>
      <c r="T178" s="10"/>
      <c r="U178" s="11"/>
      <c r="V178" s="11"/>
      <c r="W178" s="11"/>
    </row>
    <row r="179" spans="1:23" s="13" customFormat="1" ht="18.75" x14ac:dyDescent="0.3">
      <c r="A179" s="8">
        <v>167</v>
      </c>
      <c r="B179" s="117" t="s">
        <v>140</v>
      </c>
      <c r="C179" s="118">
        <v>22.675000000000001</v>
      </c>
      <c r="D179" s="231">
        <v>0</v>
      </c>
      <c r="E179" s="231">
        <v>0</v>
      </c>
      <c r="F179" s="236">
        <f t="shared" si="23"/>
        <v>0</v>
      </c>
      <c r="G179" s="234"/>
      <c r="H179" s="10"/>
      <c r="I179" s="234"/>
      <c r="J179" s="234"/>
      <c r="K179" s="234"/>
      <c r="L179" s="234"/>
      <c r="M179" s="234"/>
      <c r="N179" s="234"/>
      <c r="O179" s="234"/>
      <c r="P179" s="10"/>
      <c r="Q179" s="232"/>
      <c r="R179" s="10"/>
      <c r="S179" s="234"/>
      <c r="T179" s="10"/>
      <c r="U179" s="11"/>
      <c r="V179" s="11"/>
      <c r="W179" s="11"/>
    </row>
    <row r="180" spans="1:23" s="13" customFormat="1" ht="18.75" x14ac:dyDescent="0.3">
      <c r="A180" s="8">
        <v>168</v>
      </c>
      <c r="B180" s="117" t="s">
        <v>143</v>
      </c>
      <c r="C180" s="118">
        <v>42.951000000000001</v>
      </c>
      <c r="D180" s="231">
        <v>0</v>
      </c>
      <c r="E180" s="231">
        <v>0</v>
      </c>
      <c r="F180" s="236">
        <f t="shared" si="23"/>
        <v>0</v>
      </c>
      <c r="G180" s="234"/>
      <c r="H180" s="10"/>
      <c r="I180" s="234"/>
      <c r="J180" s="234"/>
      <c r="K180" s="234"/>
      <c r="L180" s="234"/>
      <c r="M180" s="234"/>
      <c r="N180" s="234"/>
      <c r="O180" s="234"/>
      <c r="P180" s="10"/>
      <c r="Q180" s="232"/>
      <c r="R180" s="10"/>
      <c r="S180" s="234"/>
      <c r="T180" s="10"/>
      <c r="U180" s="11"/>
      <c r="V180" s="11"/>
      <c r="W180" s="11"/>
    </row>
    <row r="181" spans="1:23" s="162" customFormat="1" ht="18.75" x14ac:dyDescent="0.3">
      <c r="A181" s="153">
        <v>169</v>
      </c>
      <c r="B181" s="164" t="s">
        <v>146</v>
      </c>
      <c r="C181" s="165">
        <f>SUM(C182:C183)</f>
        <v>518.47299999999996</v>
      </c>
      <c r="D181" s="213">
        <f t="shared" ref="D181:T181" si="27">SUM(D182:D183)</f>
        <v>0</v>
      </c>
      <c r="E181" s="213">
        <f t="shared" si="27"/>
        <v>0</v>
      </c>
      <c r="F181" s="158">
        <f t="shared" si="23"/>
        <v>0</v>
      </c>
      <c r="G181" s="213">
        <f t="shared" si="27"/>
        <v>0</v>
      </c>
      <c r="H181" s="176">
        <f t="shared" si="27"/>
        <v>0</v>
      </c>
      <c r="I181" s="213">
        <f t="shared" si="27"/>
        <v>0</v>
      </c>
      <c r="J181" s="213">
        <f t="shared" si="27"/>
        <v>0</v>
      </c>
      <c r="K181" s="213">
        <f t="shared" si="27"/>
        <v>0</v>
      </c>
      <c r="L181" s="213">
        <f t="shared" si="27"/>
        <v>0</v>
      </c>
      <c r="M181" s="213">
        <f t="shared" si="27"/>
        <v>0</v>
      </c>
      <c r="N181" s="213">
        <f t="shared" si="27"/>
        <v>0</v>
      </c>
      <c r="O181" s="213">
        <f t="shared" si="27"/>
        <v>0</v>
      </c>
      <c r="P181" s="176">
        <f t="shared" si="27"/>
        <v>0</v>
      </c>
      <c r="Q181" s="213">
        <f t="shared" si="27"/>
        <v>0</v>
      </c>
      <c r="R181" s="176">
        <f t="shared" si="27"/>
        <v>0</v>
      </c>
      <c r="S181" s="213">
        <f t="shared" si="27"/>
        <v>0</v>
      </c>
      <c r="T181" s="176">
        <f t="shared" si="27"/>
        <v>0</v>
      </c>
      <c r="U181" s="194"/>
      <c r="V181" s="194"/>
      <c r="W181" s="194"/>
    </row>
    <row r="182" spans="1:23" s="13" customFormat="1" ht="18.75" x14ac:dyDescent="0.3">
      <c r="A182" s="8">
        <v>170</v>
      </c>
      <c r="B182" s="14" t="s">
        <v>147</v>
      </c>
      <c r="C182" s="118">
        <v>443.40600000000001</v>
      </c>
      <c r="D182" s="231">
        <v>0</v>
      </c>
      <c r="E182" s="231">
        <v>0</v>
      </c>
      <c r="F182" s="236">
        <f t="shared" si="23"/>
        <v>0</v>
      </c>
      <c r="G182" s="234"/>
      <c r="H182" s="10"/>
      <c r="I182" s="234"/>
      <c r="J182" s="234"/>
      <c r="K182" s="234"/>
      <c r="L182" s="234"/>
      <c r="M182" s="234"/>
      <c r="N182" s="234"/>
      <c r="O182" s="234"/>
      <c r="P182" s="10"/>
      <c r="Q182" s="232"/>
      <c r="R182" s="10"/>
      <c r="S182" s="234"/>
      <c r="T182" s="10"/>
      <c r="U182" s="11"/>
      <c r="V182" s="11"/>
      <c r="W182" s="11"/>
    </row>
    <row r="183" spans="1:23" s="13" customFormat="1" ht="18.75" x14ac:dyDescent="0.3">
      <c r="A183" s="8">
        <v>171</v>
      </c>
      <c r="B183" s="9" t="s">
        <v>148</v>
      </c>
      <c r="C183" s="118">
        <v>75.066999999999993</v>
      </c>
      <c r="D183" s="231">
        <v>0</v>
      </c>
      <c r="E183" s="231">
        <v>0</v>
      </c>
      <c r="F183" s="236">
        <f t="shared" si="23"/>
        <v>0</v>
      </c>
      <c r="G183" s="234"/>
      <c r="H183" s="10"/>
      <c r="I183" s="234"/>
      <c r="J183" s="234"/>
      <c r="K183" s="234"/>
      <c r="L183" s="234"/>
      <c r="M183" s="234"/>
      <c r="N183" s="234"/>
      <c r="O183" s="234"/>
      <c r="P183" s="10"/>
      <c r="Q183" s="232"/>
      <c r="R183" s="10"/>
      <c r="S183" s="234"/>
      <c r="T183" s="10"/>
      <c r="U183" s="11"/>
      <c r="V183" s="11"/>
      <c r="W183" s="11"/>
    </row>
    <row r="184" spans="1:23" s="162" customFormat="1" ht="18.75" x14ac:dyDescent="0.3">
      <c r="A184" s="153">
        <v>172</v>
      </c>
      <c r="B184" s="154" t="s">
        <v>149</v>
      </c>
      <c r="C184" s="155">
        <f>SUM(C185:C189)</f>
        <v>267.35299999999995</v>
      </c>
      <c r="D184" s="215">
        <f t="shared" ref="D184:T184" si="28">SUM(D185:D189)</f>
        <v>0</v>
      </c>
      <c r="E184" s="215">
        <f t="shared" si="28"/>
        <v>0</v>
      </c>
      <c r="F184" s="158">
        <f t="shared" si="23"/>
        <v>0</v>
      </c>
      <c r="G184" s="215">
        <f t="shared" si="28"/>
        <v>0</v>
      </c>
      <c r="H184" s="158">
        <f t="shared" si="28"/>
        <v>0</v>
      </c>
      <c r="I184" s="215">
        <f t="shared" si="28"/>
        <v>0</v>
      </c>
      <c r="J184" s="215">
        <f t="shared" si="28"/>
        <v>0</v>
      </c>
      <c r="K184" s="215">
        <f t="shared" si="28"/>
        <v>0</v>
      </c>
      <c r="L184" s="215">
        <f t="shared" si="28"/>
        <v>0</v>
      </c>
      <c r="M184" s="215">
        <f t="shared" si="28"/>
        <v>0</v>
      </c>
      <c r="N184" s="215">
        <f t="shared" si="28"/>
        <v>0</v>
      </c>
      <c r="O184" s="215">
        <f t="shared" si="28"/>
        <v>0</v>
      </c>
      <c r="P184" s="158">
        <f t="shared" si="28"/>
        <v>0</v>
      </c>
      <c r="Q184" s="215">
        <f t="shared" si="28"/>
        <v>0</v>
      </c>
      <c r="R184" s="158">
        <f t="shared" si="28"/>
        <v>0</v>
      </c>
      <c r="S184" s="215">
        <f t="shared" si="28"/>
        <v>0</v>
      </c>
      <c r="T184" s="158">
        <f t="shared" si="28"/>
        <v>0</v>
      </c>
      <c r="U184" s="194"/>
      <c r="V184" s="194"/>
      <c r="W184" s="194"/>
    </row>
    <row r="185" spans="1:23" s="13" customFormat="1" ht="18.75" x14ac:dyDescent="0.3">
      <c r="A185" s="8">
        <v>173</v>
      </c>
      <c r="B185" s="117" t="s">
        <v>150</v>
      </c>
      <c r="C185" s="118"/>
      <c r="D185" s="231">
        <v>0</v>
      </c>
      <c r="E185" s="231">
        <v>0</v>
      </c>
      <c r="F185" s="236">
        <f t="shared" si="23"/>
        <v>0</v>
      </c>
      <c r="G185" s="234"/>
      <c r="H185" s="10"/>
      <c r="I185" s="234"/>
      <c r="J185" s="234"/>
      <c r="K185" s="234"/>
      <c r="L185" s="234"/>
      <c r="M185" s="234"/>
      <c r="N185" s="234"/>
      <c r="O185" s="234"/>
      <c r="P185" s="10"/>
      <c r="Q185" s="232"/>
      <c r="R185" s="10"/>
      <c r="S185" s="234"/>
      <c r="T185" s="10"/>
      <c r="U185" s="11"/>
      <c r="V185" s="11"/>
      <c r="W185" s="11"/>
    </row>
    <row r="186" spans="1:23" s="13" customFormat="1" ht="18.75" x14ac:dyDescent="0.3">
      <c r="A186" s="8">
        <v>174</v>
      </c>
      <c r="B186" s="117" t="s">
        <v>262</v>
      </c>
      <c r="C186" s="118">
        <v>127.245</v>
      </c>
      <c r="D186" s="231"/>
      <c r="E186" s="231"/>
      <c r="F186" s="236">
        <f t="shared" si="23"/>
        <v>0</v>
      </c>
      <c r="G186" s="234"/>
      <c r="H186" s="10"/>
      <c r="I186" s="234"/>
      <c r="J186" s="234"/>
      <c r="K186" s="234"/>
      <c r="L186" s="234"/>
      <c r="M186" s="234"/>
      <c r="N186" s="234"/>
      <c r="O186" s="234"/>
      <c r="P186" s="10"/>
      <c r="Q186" s="232"/>
      <c r="R186" s="10"/>
      <c r="S186" s="234"/>
      <c r="T186" s="10"/>
      <c r="U186" s="11"/>
      <c r="V186" s="11"/>
      <c r="W186" s="11"/>
    </row>
    <row r="187" spans="1:23" s="13" customFormat="1" ht="18.75" x14ac:dyDescent="0.3">
      <c r="A187" s="8">
        <v>175</v>
      </c>
      <c r="B187" s="117" t="s">
        <v>263</v>
      </c>
      <c r="C187" s="118">
        <v>40.241999999999997</v>
      </c>
      <c r="D187" s="231"/>
      <c r="E187" s="231"/>
      <c r="F187" s="236">
        <f t="shared" si="23"/>
        <v>0</v>
      </c>
      <c r="G187" s="234"/>
      <c r="H187" s="10"/>
      <c r="I187" s="234"/>
      <c r="J187" s="234"/>
      <c r="K187" s="234"/>
      <c r="L187" s="234"/>
      <c r="M187" s="234"/>
      <c r="N187" s="234"/>
      <c r="O187" s="234"/>
      <c r="P187" s="10"/>
      <c r="Q187" s="232"/>
      <c r="R187" s="10"/>
      <c r="S187" s="234"/>
      <c r="T187" s="10"/>
      <c r="U187" s="11"/>
      <c r="V187" s="11"/>
      <c r="W187" s="11"/>
    </row>
    <row r="188" spans="1:23" s="13" customFormat="1" ht="18.75" x14ac:dyDescent="0.3">
      <c r="A188" s="8">
        <v>176</v>
      </c>
      <c r="B188" s="117" t="s">
        <v>151</v>
      </c>
      <c r="C188" s="118">
        <v>61.86</v>
      </c>
      <c r="D188" s="231">
        <v>0</v>
      </c>
      <c r="E188" s="231">
        <v>0</v>
      </c>
      <c r="F188" s="236">
        <f t="shared" si="23"/>
        <v>0</v>
      </c>
      <c r="G188" s="234"/>
      <c r="H188" s="10"/>
      <c r="I188" s="234"/>
      <c r="J188" s="234"/>
      <c r="K188" s="234"/>
      <c r="L188" s="234"/>
      <c r="M188" s="234"/>
      <c r="N188" s="234"/>
      <c r="O188" s="234"/>
      <c r="P188" s="10"/>
      <c r="Q188" s="232"/>
      <c r="R188" s="10"/>
      <c r="S188" s="234"/>
      <c r="T188" s="10"/>
      <c r="U188" s="11"/>
      <c r="V188" s="11"/>
      <c r="W188" s="11"/>
    </row>
    <row r="189" spans="1:23" s="13" customFormat="1" ht="18.75" x14ac:dyDescent="0.3">
      <c r="A189" s="8">
        <v>177</v>
      </c>
      <c r="B189" s="117" t="s">
        <v>293</v>
      </c>
      <c r="C189" s="118">
        <v>38.006</v>
      </c>
      <c r="D189" s="231">
        <v>0</v>
      </c>
      <c r="E189" s="231">
        <v>0</v>
      </c>
      <c r="F189" s="236">
        <f t="shared" si="23"/>
        <v>0</v>
      </c>
      <c r="G189" s="234"/>
      <c r="H189" s="10"/>
      <c r="I189" s="234"/>
      <c r="J189" s="234"/>
      <c r="K189" s="234"/>
      <c r="L189" s="234"/>
      <c r="M189" s="234"/>
      <c r="N189" s="234"/>
      <c r="O189" s="234"/>
      <c r="P189" s="10"/>
      <c r="Q189" s="232"/>
      <c r="R189" s="10"/>
      <c r="S189" s="234"/>
      <c r="T189" s="10"/>
      <c r="U189" s="11"/>
      <c r="V189" s="11"/>
      <c r="W189" s="11"/>
    </row>
    <row r="190" spans="1:23" s="162" customFormat="1" ht="18.75" x14ac:dyDescent="0.3">
      <c r="A190" s="153">
        <v>178</v>
      </c>
      <c r="B190" s="154" t="s">
        <v>152</v>
      </c>
      <c r="C190" s="155">
        <f>SUM(C191:C198)</f>
        <v>1555.0449999999996</v>
      </c>
      <c r="D190" s="215">
        <f t="shared" ref="D190:T190" si="29">SUM(D191:D198)</f>
        <v>61</v>
      </c>
      <c r="E190" s="215">
        <f t="shared" si="29"/>
        <v>157</v>
      </c>
      <c r="F190" s="158">
        <f t="shared" si="23"/>
        <v>0</v>
      </c>
      <c r="G190" s="215">
        <f t="shared" si="29"/>
        <v>3</v>
      </c>
      <c r="H190" s="158">
        <f t="shared" si="29"/>
        <v>4.918032786885246</v>
      </c>
      <c r="I190" s="215">
        <f t="shared" si="29"/>
        <v>0</v>
      </c>
      <c r="J190" s="215">
        <f t="shared" si="29"/>
        <v>0</v>
      </c>
      <c r="K190" s="215">
        <f t="shared" si="29"/>
        <v>0</v>
      </c>
      <c r="L190" s="215">
        <f t="shared" si="29"/>
        <v>0</v>
      </c>
      <c r="M190" s="215">
        <f t="shared" si="29"/>
        <v>0</v>
      </c>
      <c r="N190" s="215">
        <f t="shared" si="29"/>
        <v>0</v>
      </c>
      <c r="O190" s="215">
        <f t="shared" si="29"/>
        <v>0</v>
      </c>
      <c r="P190" s="158">
        <f t="shared" si="29"/>
        <v>0</v>
      </c>
      <c r="Q190" s="215">
        <f t="shared" si="29"/>
        <v>4</v>
      </c>
      <c r="R190" s="158">
        <f t="shared" si="29"/>
        <v>2.547770700636943</v>
      </c>
      <c r="S190" s="215">
        <f t="shared" si="29"/>
        <v>4</v>
      </c>
      <c r="T190" s="158">
        <f t="shared" si="29"/>
        <v>2.547770700636943</v>
      </c>
      <c r="U190" s="194"/>
      <c r="V190" s="194"/>
      <c r="W190" s="194"/>
    </row>
    <row r="191" spans="1:23" s="13" customFormat="1" ht="18.75" x14ac:dyDescent="0.3">
      <c r="A191" s="8">
        <v>179</v>
      </c>
      <c r="B191" s="117" t="s">
        <v>153</v>
      </c>
      <c r="C191" s="118"/>
      <c r="D191" s="231">
        <v>0</v>
      </c>
      <c r="E191" s="232">
        <v>0</v>
      </c>
      <c r="F191" s="236">
        <f t="shared" si="23"/>
        <v>0</v>
      </c>
      <c r="G191" s="234"/>
      <c r="H191" s="10"/>
      <c r="I191" s="234"/>
      <c r="J191" s="234"/>
      <c r="K191" s="234"/>
      <c r="L191" s="234"/>
      <c r="M191" s="234"/>
      <c r="N191" s="234"/>
      <c r="O191" s="234"/>
      <c r="P191" s="10"/>
      <c r="Q191" s="232"/>
      <c r="R191" s="10"/>
      <c r="S191" s="234"/>
      <c r="T191" s="10"/>
      <c r="U191" s="11"/>
      <c r="V191" s="11"/>
      <c r="W191" s="11"/>
    </row>
    <row r="192" spans="1:23" s="13" customFormat="1" ht="18.75" x14ac:dyDescent="0.3">
      <c r="A192" s="8">
        <v>180</v>
      </c>
      <c r="B192" s="117" t="s">
        <v>280</v>
      </c>
      <c r="C192" s="118">
        <v>1161.5889999999999</v>
      </c>
      <c r="D192" s="231"/>
      <c r="E192" s="232"/>
      <c r="F192" s="236">
        <f t="shared" si="23"/>
        <v>0</v>
      </c>
      <c r="G192" s="234"/>
      <c r="H192" s="10"/>
      <c r="I192" s="234"/>
      <c r="J192" s="234"/>
      <c r="K192" s="234"/>
      <c r="L192" s="234"/>
      <c r="M192" s="234"/>
      <c r="N192" s="234"/>
      <c r="O192" s="234"/>
      <c r="P192" s="10"/>
      <c r="Q192" s="232"/>
      <c r="R192" s="10"/>
      <c r="S192" s="234"/>
      <c r="T192" s="10"/>
      <c r="U192" s="11"/>
      <c r="V192" s="11"/>
      <c r="W192" s="11"/>
    </row>
    <row r="193" spans="1:23" s="13" customFormat="1" ht="18.75" x14ac:dyDescent="0.3">
      <c r="A193" s="8">
        <v>181</v>
      </c>
      <c r="B193" s="117" t="s">
        <v>265</v>
      </c>
      <c r="C193" s="118">
        <v>94.831000000000003</v>
      </c>
      <c r="D193" s="231"/>
      <c r="E193" s="232"/>
      <c r="F193" s="236">
        <f t="shared" si="23"/>
        <v>0</v>
      </c>
      <c r="G193" s="234"/>
      <c r="H193" s="10"/>
      <c r="I193" s="234"/>
      <c r="J193" s="234"/>
      <c r="K193" s="234"/>
      <c r="L193" s="234"/>
      <c r="M193" s="234"/>
      <c r="N193" s="234"/>
      <c r="O193" s="234"/>
      <c r="P193" s="10"/>
      <c r="Q193" s="232"/>
      <c r="R193" s="10"/>
      <c r="S193" s="234"/>
      <c r="T193" s="10"/>
      <c r="U193" s="11"/>
      <c r="V193" s="11"/>
      <c r="W193" s="11"/>
    </row>
    <row r="194" spans="1:23" s="13" customFormat="1" ht="18.75" x14ac:dyDescent="0.3">
      <c r="A194" s="8">
        <v>182</v>
      </c>
      <c r="B194" s="117" t="s">
        <v>266</v>
      </c>
      <c r="C194" s="118">
        <v>66.201999999999998</v>
      </c>
      <c r="D194" s="231"/>
      <c r="E194" s="232"/>
      <c r="F194" s="236">
        <f t="shared" si="23"/>
        <v>0</v>
      </c>
      <c r="G194" s="234"/>
      <c r="H194" s="10"/>
      <c r="I194" s="234"/>
      <c r="J194" s="234"/>
      <c r="K194" s="234"/>
      <c r="L194" s="234"/>
      <c r="M194" s="234"/>
      <c r="N194" s="234"/>
      <c r="O194" s="234"/>
      <c r="P194" s="10"/>
      <c r="Q194" s="232"/>
      <c r="R194" s="10"/>
      <c r="S194" s="234"/>
      <c r="T194" s="10"/>
      <c r="U194" s="11"/>
      <c r="V194" s="11"/>
      <c r="W194" s="11"/>
    </row>
    <row r="195" spans="1:23" s="13" customFormat="1" ht="18.75" x14ac:dyDescent="0.3">
      <c r="A195" s="8">
        <v>183</v>
      </c>
      <c r="B195" s="117" t="s">
        <v>198</v>
      </c>
      <c r="C195" s="118">
        <v>38.848999999999997</v>
      </c>
      <c r="D195" s="231">
        <v>0</v>
      </c>
      <c r="E195" s="232">
        <v>0</v>
      </c>
      <c r="F195" s="236">
        <f t="shared" si="23"/>
        <v>0</v>
      </c>
      <c r="G195" s="234"/>
      <c r="H195" s="10"/>
      <c r="I195" s="234"/>
      <c r="J195" s="234"/>
      <c r="K195" s="234"/>
      <c r="L195" s="234"/>
      <c r="M195" s="234"/>
      <c r="N195" s="234"/>
      <c r="O195" s="234"/>
      <c r="P195" s="10"/>
      <c r="Q195" s="232"/>
      <c r="R195" s="10"/>
      <c r="S195" s="234"/>
      <c r="T195" s="10"/>
      <c r="U195" s="11"/>
      <c r="V195" s="11"/>
      <c r="W195" s="11"/>
    </row>
    <row r="196" spans="1:23" s="46" customFormat="1" ht="18.75" x14ac:dyDescent="0.3">
      <c r="A196" s="92">
        <v>184</v>
      </c>
      <c r="B196" s="86" t="s">
        <v>154</v>
      </c>
      <c r="C196" s="87">
        <v>42.103999999999999</v>
      </c>
      <c r="D196" s="233">
        <v>61</v>
      </c>
      <c r="E196" s="229">
        <v>157</v>
      </c>
      <c r="F196" s="90">
        <f t="shared" si="23"/>
        <v>0</v>
      </c>
      <c r="G196" s="235">
        <v>3</v>
      </c>
      <c r="H196" s="94">
        <f>G196/D196*100</f>
        <v>4.918032786885246</v>
      </c>
      <c r="I196" s="235"/>
      <c r="J196" s="235"/>
      <c r="K196" s="235"/>
      <c r="L196" s="235">
        <v>0</v>
      </c>
      <c r="M196" s="235">
        <v>0</v>
      </c>
      <c r="N196" s="235">
        <v>0</v>
      </c>
      <c r="O196" s="235">
        <v>0</v>
      </c>
      <c r="P196" s="94">
        <f>L196/G196*100</f>
        <v>0</v>
      </c>
      <c r="Q196" s="229">
        <f t="shared" ref="Q196" si="30">INT(E196*IF(F196&lt;1,0.03,IF(F196&lt;2,0.05,IF(F196&lt;4,0.07,IF(F196&lt;6,0.08,IF(F196&lt;8,0.1,IF(F196&lt;10,0.12,IF(F196&lt;12,0.15,IF(F196&lt;15,0.2,IF(F196&lt;20,0.25,0.3))))))))))</f>
        <v>4</v>
      </c>
      <c r="R196" s="94">
        <f>Q196/E196*100</f>
        <v>2.547770700636943</v>
      </c>
      <c r="S196" s="229">
        <v>4</v>
      </c>
      <c r="T196" s="94">
        <f>S196/E196*100</f>
        <v>2.547770700636943</v>
      </c>
      <c r="U196" s="95"/>
      <c r="V196" s="95"/>
      <c r="W196" s="95"/>
    </row>
    <row r="197" spans="1:23" s="13" customFormat="1" ht="18.75" x14ac:dyDescent="0.3">
      <c r="A197" s="8">
        <v>185</v>
      </c>
      <c r="B197" s="117" t="s">
        <v>155</v>
      </c>
      <c r="C197" s="118">
        <v>35.86</v>
      </c>
      <c r="D197" s="231">
        <v>0</v>
      </c>
      <c r="E197" s="232">
        <v>0</v>
      </c>
      <c r="F197" s="236">
        <f t="shared" si="23"/>
        <v>0</v>
      </c>
      <c r="G197" s="234"/>
      <c r="H197" s="10"/>
      <c r="I197" s="234"/>
      <c r="J197" s="234"/>
      <c r="K197" s="234"/>
      <c r="L197" s="234"/>
      <c r="M197" s="234"/>
      <c r="N197" s="234"/>
      <c r="O197" s="234"/>
      <c r="P197" s="10"/>
      <c r="Q197" s="232"/>
      <c r="R197" s="10"/>
      <c r="S197" s="234"/>
      <c r="T197" s="10"/>
      <c r="U197" s="11"/>
      <c r="V197" s="11"/>
      <c r="W197" s="11"/>
    </row>
    <row r="198" spans="1:23" s="13" customFormat="1" ht="21" customHeight="1" x14ac:dyDescent="0.3">
      <c r="A198" s="8">
        <v>186</v>
      </c>
      <c r="B198" s="117" t="s">
        <v>156</v>
      </c>
      <c r="C198" s="118">
        <v>115.61</v>
      </c>
      <c r="D198" s="231">
        <v>0</v>
      </c>
      <c r="E198" s="232">
        <v>0</v>
      </c>
      <c r="F198" s="236">
        <f t="shared" si="23"/>
        <v>0</v>
      </c>
      <c r="G198" s="234"/>
      <c r="H198" s="10"/>
      <c r="I198" s="234"/>
      <c r="J198" s="234"/>
      <c r="K198" s="234"/>
      <c r="L198" s="234"/>
      <c r="M198" s="234"/>
      <c r="N198" s="234"/>
      <c r="O198" s="234"/>
      <c r="P198" s="10"/>
      <c r="Q198" s="232"/>
      <c r="R198" s="10"/>
      <c r="S198" s="234"/>
      <c r="T198" s="10"/>
      <c r="U198" s="11"/>
      <c r="V198" s="11"/>
      <c r="W198" s="11"/>
    </row>
    <row r="199" spans="1:23" s="162" customFormat="1" ht="18.75" x14ac:dyDescent="0.3">
      <c r="A199" s="153">
        <v>187</v>
      </c>
      <c r="B199" s="154" t="s">
        <v>157</v>
      </c>
      <c r="C199" s="155">
        <f>SUM(C200:C201)</f>
        <v>978.33900000000006</v>
      </c>
      <c r="D199" s="215">
        <f t="shared" ref="D199:T199" si="31">SUM(D200:D201)</f>
        <v>0</v>
      </c>
      <c r="E199" s="215">
        <f t="shared" si="31"/>
        <v>0</v>
      </c>
      <c r="F199" s="158">
        <f t="shared" si="23"/>
        <v>0</v>
      </c>
      <c r="G199" s="215">
        <f t="shared" si="31"/>
        <v>0</v>
      </c>
      <c r="H199" s="158">
        <f t="shared" si="31"/>
        <v>0</v>
      </c>
      <c r="I199" s="215">
        <f t="shared" si="31"/>
        <v>0</v>
      </c>
      <c r="J199" s="215">
        <f t="shared" si="31"/>
        <v>0</v>
      </c>
      <c r="K199" s="215">
        <f t="shared" si="31"/>
        <v>0</v>
      </c>
      <c r="L199" s="215">
        <f t="shared" si="31"/>
        <v>0</v>
      </c>
      <c r="M199" s="215">
        <f t="shared" si="31"/>
        <v>0</v>
      </c>
      <c r="N199" s="215">
        <f t="shared" si="31"/>
        <v>0</v>
      </c>
      <c r="O199" s="215">
        <f t="shared" si="31"/>
        <v>0</v>
      </c>
      <c r="P199" s="158">
        <f t="shared" si="31"/>
        <v>0</v>
      </c>
      <c r="Q199" s="215">
        <f t="shared" si="31"/>
        <v>0</v>
      </c>
      <c r="R199" s="158">
        <f t="shared" si="31"/>
        <v>0</v>
      </c>
      <c r="S199" s="215">
        <f t="shared" si="31"/>
        <v>0</v>
      </c>
      <c r="T199" s="158">
        <f t="shared" si="31"/>
        <v>0</v>
      </c>
      <c r="U199" s="194"/>
      <c r="V199" s="194"/>
      <c r="W199" s="194"/>
    </row>
    <row r="200" spans="1:23" s="13" customFormat="1" ht="18.75" x14ac:dyDescent="0.3">
      <c r="A200" s="8">
        <v>188</v>
      </c>
      <c r="B200" s="9" t="s">
        <v>158</v>
      </c>
      <c r="C200" s="118">
        <v>942.35900000000004</v>
      </c>
      <c r="D200" s="231">
        <v>0</v>
      </c>
      <c r="E200" s="231">
        <v>0</v>
      </c>
      <c r="F200" s="236">
        <f t="shared" si="23"/>
        <v>0</v>
      </c>
      <c r="G200" s="234"/>
      <c r="H200" s="10"/>
      <c r="I200" s="234"/>
      <c r="J200" s="234"/>
      <c r="K200" s="234"/>
      <c r="L200" s="234"/>
      <c r="M200" s="234"/>
      <c r="N200" s="234"/>
      <c r="O200" s="234"/>
      <c r="P200" s="10"/>
      <c r="Q200" s="232"/>
      <c r="R200" s="10"/>
      <c r="S200" s="234"/>
      <c r="T200" s="10"/>
      <c r="U200" s="11"/>
      <c r="V200" s="11"/>
      <c r="W200" s="11"/>
    </row>
    <row r="201" spans="1:23" s="13" customFormat="1" ht="18.75" x14ac:dyDescent="0.3">
      <c r="A201" s="8">
        <v>189</v>
      </c>
      <c r="B201" s="9" t="s">
        <v>159</v>
      </c>
      <c r="C201" s="118">
        <v>35.979999999999997</v>
      </c>
      <c r="D201" s="231">
        <v>0</v>
      </c>
      <c r="E201" s="231">
        <v>0</v>
      </c>
      <c r="F201" s="236">
        <f t="shared" si="23"/>
        <v>0</v>
      </c>
      <c r="G201" s="234"/>
      <c r="H201" s="10"/>
      <c r="I201" s="234"/>
      <c r="J201" s="234"/>
      <c r="K201" s="234"/>
      <c r="L201" s="234"/>
      <c r="M201" s="234"/>
      <c r="N201" s="234"/>
      <c r="O201" s="234"/>
      <c r="P201" s="10"/>
      <c r="Q201" s="232"/>
      <c r="R201" s="10"/>
      <c r="S201" s="234"/>
      <c r="T201" s="10"/>
      <c r="U201" s="11"/>
      <c r="V201" s="11"/>
      <c r="W201" s="11"/>
    </row>
    <row r="202" spans="1:23" s="162" customFormat="1" ht="18.75" x14ac:dyDescent="0.3">
      <c r="A202" s="153">
        <v>190</v>
      </c>
      <c r="B202" s="154" t="s">
        <v>160</v>
      </c>
      <c r="C202" s="155">
        <f>SUM(C203:C213)</f>
        <v>589.27800000000002</v>
      </c>
      <c r="D202" s="215">
        <f t="shared" ref="D202:T202" si="32">SUM(D203:D213)</f>
        <v>0</v>
      </c>
      <c r="E202" s="215">
        <f t="shared" si="32"/>
        <v>0</v>
      </c>
      <c r="F202" s="158">
        <f t="shared" si="23"/>
        <v>0</v>
      </c>
      <c r="G202" s="215">
        <f t="shared" si="32"/>
        <v>0</v>
      </c>
      <c r="H202" s="158">
        <f t="shared" si="32"/>
        <v>0</v>
      </c>
      <c r="I202" s="215">
        <f t="shared" si="32"/>
        <v>0</v>
      </c>
      <c r="J202" s="215">
        <f t="shared" si="32"/>
        <v>0</v>
      </c>
      <c r="K202" s="215">
        <f t="shared" si="32"/>
        <v>0</v>
      </c>
      <c r="L202" s="215">
        <f t="shared" si="32"/>
        <v>0</v>
      </c>
      <c r="M202" s="215">
        <f t="shared" si="32"/>
        <v>0</v>
      </c>
      <c r="N202" s="215">
        <f t="shared" si="32"/>
        <v>0</v>
      </c>
      <c r="O202" s="215">
        <f t="shared" si="32"/>
        <v>0</v>
      </c>
      <c r="P202" s="158">
        <f t="shared" si="32"/>
        <v>0</v>
      </c>
      <c r="Q202" s="215">
        <f t="shared" si="32"/>
        <v>0</v>
      </c>
      <c r="R202" s="158">
        <f t="shared" si="32"/>
        <v>0</v>
      </c>
      <c r="S202" s="215">
        <f t="shared" si="32"/>
        <v>0</v>
      </c>
      <c r="T202" s="158">
        <f t="shared" si="32"/>
        <v>0</v>
      </c>
      <c r="U202" s="194"/>
      <c r="V202" s="194"/>
      <c r="W202" s="194"/>
    </row>
    <row r="203" spans="1:23" s="13" customFormat="1" ht="18.75" x14ac:dyDescent="0.3">
      <c r="A203" s="8">
        <v>191</v>
      </c>
      <c r="B203" s="117" t="s">
        <v>161</v>
      </c>
      <c r="C203" s="118"/>
      <c r="D203" s="231">
        <v>0</v>
      </c>
      <c r="E203" s="231">
        <v>0</v>
      </c>
      <c r="F203" s="236">
        <f t="shared" si="23"/>
        <v>0</v>
      </c>
      <c r="G203" s="234"/>
      <c r="H203" s="10"/>
      <c r="I203" s="234"/>
      <c r="J203" s="234"/>
      <c r="K203" s="234"/>
      <c r="L203" s="234"/>
      <c r="M203" s="234"/>
      <c r="N203" s="234"/>
      <c r="O203" s="234"/>
      <c r="P203" s="10"/>
      <c r="Q203" s="232"/>
      <c r="R203" s="10"/>
      <c r="S203" s="234"/>
      <c r="T203" s="10"/>
      <c r="U203" s="11"/>
      <c r="V203" s="11"/>
      <c r="W203" s="11"/>
    </row>
    <row r="204" spans="1:23" s="13" customFormat="1" ht="18.75" x14ac:dyDescent="0.3">
      <c r="A204" s="8">
        <v>192</v>
      </c>
      <c r="B204" s="117" t="s">
        <v>267</v>
      </c>
      <c r="C204" s="118">
        <v>10.943</v>
      </c>
      <c r="D204" s="231"/>
      <c r="E204" s="231"/>
      <c r="F204" s="236">
        <f t="shared" si="23"/>
        <v>0</v>
      </c>
      <c r="G204" s="234"/>
      <c r="H204" s="10"/>
      <c r="I204" s="234"/>
      <c r="J204" s="234"/>
      <c r="K204" s="234"/>
      <c r="L204" s="234"/>
      <c r="M204" s="234"/>
      <c r="N204" s="234"/>
      <c r="O204" s="234"/>
      <c r="P204" s="10"/>
      <c r="Q204" s="232"/>
      <c r="R204" s="10"/>
      <c r="S204" s="234"/>
      <c r="T204" s="10"/>
      <c r="U204" s="11"/>
      <c r="V204" s="11"/>
      <c r="W204" s="11"/>
    </row>
    <row r="205" spans="1:23" s="13" customFormat="1" ht="18.75" x14ac:dyDescent="0.3">
      <c r="A205" s="8">
        <v>193</v>
      </c>
      <c r="B205" s="117" t="s">
        <v>268</v>
      </c>
      <c r="C205" s="118">
        <v>53.024000000000001</v>
      </c>
      <c r="D205" s="231"/>
      <c r="E205" s="231"/>
      <c r="F205" s="236">
        <f t="shared" si="23"/>
        <v>0</v>
      </c>
      <c r="G205" s="234"/>
      <c r="H205" s="10"/>
      <c r="I205" s="234"/>
      <c r="J205" s="234"/>
      <c r="K205" s="234"/>
      <c r="L205" s="234"/>
      <c r="M205" s="234"/>
      <c r="N205" s="234"/>
      <c r="O205" s="234"/>
      <c r="P205" s="10"/>
      <c r="Q205" s="232"/>
      <c r="R205" s="10"/>
      <c r="S205" s="234"/>
      <c r="T205" s="10"/>
      <c r="U205" s="11"/>
      <c r="V205" s="11"/>
      <c r="W205" s="11"/>
    </row>
    <row r="206" spans="1:23" s="13" customFormat="1" ht="18.75" x14ac:dyDescent="0.3">
      <c r="A206" s="8">
        <v>194</v>
      </c>
      <c r="B206" s="117" t="s">
        <v>269</v>
      </c>
      <c r="C206" s="118">
        <v>15.925000000000001</v>
      </c>
      <c r="D206" s="231"/>
      <c r="E206" s="231"/>
      <c r="F206" s="236">
        <f t="shared" si="23"/>
        <v>0</v>
      </c>
      <c r="G206" s="234"/>
      <c r="H206" s="10"/>
      <c r="I206" s="234"/>
      <c r="J206" s="234"/>
      <c r="K206" s="234"/>
      <c r="L206" s="234"/>
      <c r="M206" s="234"/>
      <c r="N206" s="234"/>
      <c r="O206" s="234"/>
      <c r="P206" s="10"/>
      <c r="Q206" s="232"/>
      <c r="R206" s="10"/>
      <c r="S206" s="234"/>
      <c r="T206" s="10"/>
      <c r="U206" s="11"/>
      <c r="V206" s="11"/>
      <c r="W206" s="11"/>
    </row>
    <row r="207" spans="1:23" s="13" customFormat="1" ht="18.75" x14ac:dyDescent="0.3">
      <c r="A207" s="8">
        <v>195</v>
      </c>
      <c r="B207" s="117" t="s">
        <v>270</v>
      </c>
      <c r="C207" s="118">
        <v>10.377000000000001</v>
      </c>
      <c r="D207" s="231"/>
      <c r="E207" s="231"/>
      <c r="F207" s="236">
        <f t="shared" si="23"/>
        <v>0</v>
      </c>
      <c r="G207" s="234"/>
      <c r="H207" s="10"/>
      <c r="I207" s="234"/>
      <c r="J207" s="234"/>
      <c r="K207" s="234"/>
      <c r="L207" s="234"/>
      <c r="M207" s="234"/>
      <c r="N207" s="234"/>
      <c r="O207" s="234"/>
      <c r="P207" s="10"/>
      <c r="Q207" s="232"/>
      <c r="R207" s="10"/>
      <c r="S207" s="234"/>
      <c r="T207" s="10"/>
      <c r="U207" s="11"/>
      <c r="V207" s="11"/>
      <c r="W207" s="11"/>
    </row>
    <row r="208" spans="1:23" s="13" customFormat="1" ht="18.75" x14ac:dyDescent="0.3">
      <c r="A208" s="8">
        <v>196</v>
      </c>
      <c r="B208" s="117" t="s">
        <v>271</v>
      </c>
      <c r="C208" s="118">
        <v>15.475</v>
      </c>
      <c r="D208" s="231"/>
      <c r="E208" s="231"/>
      <c r="F208" s="236">
        <f t="shared" si="23"/>
        <v>0</v>
      </c>
      <c r="G208" s="234"/>
      <c r="H208" s="10"/>
      <c r="I208" s="234"/>
      <c r="J208" s="234"/>
      <c r="K208" s="234"/>
      <c r="L208" s="234"/>
      <c r="M208" s="234"/>
      <c r="N208" s="234"/>
      <c r="O208" s="234"/>
      <c r="P208" s="10"/>
      <c r="Q208" s="232"/>
      <c r="R208" s="10"/>
      <c r="S208" s="234"/>
      <c r="T208" s="10"/>
      <c r="U208" s="11"/>
      <c r="V208" s="11"/>
      <c r="W208" s="11"/>
    </row>
    <row r="209" spans="1:23" s="13" customFormat="1" ht="18.75" x14ac:dyDescent="0.3">
      <c r="A209" s="8">
        <v>197</v>
      </c>
      <c r="B209" s="117" t="s">
        <v>163</v>
      </c>
      <c r="C209" s="118">
        <v>10.76</v>
      </c>
      <c r="D209" s="231">
        <v>0</v>
      </c>
      <c r="E209" s="231">
        <v>0</v>
      </c>
      <c r="F209" s="236">
        <f t="shared" si="23"/>
        <v>0</v>
      </c>
      <c r="G209" s="234"/>
      <c r="H209" s="10"/>
      <c r="I209" s="234"/>
      <c r="J209" s="234"/>
      <c r="K209" s="234"/>
      <c r="L209" s="234"/>
      <c r="M209" s="234"/>
      <c r="N209" s="234"/>
      <c r="O209" s="234"/>
      <c r="P209" s="10"/>
      <c r="Q209" s="232"/>
      <c r="R209" s="10"/>
      <c r="S209" s="234"/>
      <c r="T209" s="10"/>
      <c r="U209" s="11"/>
      <c r="V209" s="11"/>
      <c r="W209" s="11"/>
    </row>
    <row r="210" spans="1:23" s="13" customFormat="1" ht="18.75" x14ac:dyDescent="0.3">
      <c r="A210" s="8">
        <v>198</v>
      </c>
      <c r="B210" s="117" t="s">
        <v>199</v>
      </c>
      <c r="C210" s="118">
        <v>85.9</v>
      </c>
      <c r="D210" s="231">
        <v>0</v>
      </c>
      <c r="E210" s="231">
        <v>0</v>
      </c>
      <c r="F210" s="236">
        <f t="shared" si="23"/>
        <v>0</v>
      </c>
      <c r="G210" s="234"/>
      <c r="H210" s="10"/>
      <c r="I210" s="234"/>
      <c r="J210" s="234"/>
      <c r="K210" s="234"/>
      <c r="L210" s="234"/>
      <c r="M210" s="234"/>
      <c r="N210" s="234"/>
      <c r="O210" s="234"/>
      <c r="P210" s="10"/>
      <c r="Q210" s="232"/>
      <c r="R210" s="10"/>
      <c r="S210" s="234"/>
      <c r="T210" s="10"/>
      <c r="U210" s="11"/>
      <c r="V210" s="11"/>
      <c r="W210" s="11"/>
    </row>
    <row r="211" spans="1:23" s="13" customFormat="1" ht="18.75" x14ac:dyDescent="0.3">
      <c r="A211" s="8">
        <v>199</v>
      </c>
      <c r="B211" s="117" t="s">
        <v>272</v>
      </c>
      <c r="C211" s="118">
        <v>75.05</v>
      </c>
      <c r="D211" s="231">
        <v>0</v>
      </c>
      <c r="E211" s="231">
        <v>0</v>
      </c>
      <c r="F211" s="236">
        <f t="shared" si="23"/>
        <v>0</v>
      </c>
      <c r="G211" s="234"/>
      <c r="H211" s="10"/>
      <c r="I211" s="234"/>
      <c r="J211" s="234"/>
      <c r="K211" s="234"/>
      <c r="L211" s="234"/>
      <c r="M211" s="234"/>
      <c r="N211" s="234"/>
      <c r="O211" s="234"/>
      <c r="P211" s="10"/>
      <c r="Q211" s="232"/>
      <c r="R211" s="10"/>
      <c r="S211" s="234"/>
      <c r="T211" s="10"/>
      <c r="U211" s="11"/>
      <c r="V211" s="11"/>
      <c r="W211" s="11"/>
    </row>
    <row r="212" spans="1:23" s="13" customFormat="1" ht="18.75" x14ac:dyDescent="0.3">
      <c r="A212" s="8">
        <v>200</v>
      </c>
      <c r="B212" s="117" t="s">
        <v>162</v>
      </c>
      <c r="C212" s="118">
        <v>297.78500000000003</v>
      </c>
      <c r="D212" s="231">
        <v>0</v>
      </c>
      <c r="E212" s="231">
        <v>0</v>
      </c>
      <c r="F212" s="236">
        <f t="shared" si="23"/>
        <v>0</v>
      </c>
      <c r="G212" s="234"/>
      <c r="H212" s="10"/>
      <c r="I212" s="234"/>
      <c r="J212" s="234"/>
      <c r="K212" s="234"/>
      <c r="L212" s="234"/>
      <c r="M212" s="234"/>
      <c r="N212" s="234"/>
      <c r="O212" s="234"/>
      <c r="P212" s="10"/>
      <c r="Q212" s="232"/>
      <c r="R212" s="10"/>
      <c r="S212" s="234"/>
      <c r="T212" s="10"/>
      <c r="U212" s="11"/>
      <c r="V212" s="11"/>
      <c r="W212" s="11"/>
    </row>
    <row r="213" spans="1:23" s="13" customFormat="1" ht="18.75" x14ac:dyDescent="0.3">
      <c r="A213" s="8">
        <v>201</v>
      </c>
      <c r="B213" s="117" t="s">
        <v>294</v>
      </c>
      <c r="C213" s="118">
        <v>14.039</v>
      </c>
      <c r="D213" s="231">
        <v>0</v>
      </c>
      <c r="E213" s="231">
        <v>0</v>
      </c>
      <c r="F213" s="236">
        <f t="shared" si="23"/>
        <v>0</v>
      </c>
      <c r="G213" s="234"/>
      <c r="H213" s="10"/>
      <c r="I213" s="234"/>
      <c r="J213" s="234"/>
      <c r="K213" s="234"/>
      <c r="L213" s="234"/>
      <c r="M213" s="234"/>
      <c r="N213" s="234"/>
      <c r="O213" s="234"/>
      <c r="P213" s="10"/>
      <c r="Q213" s="232"/>
      <c r="R213" s="10"/>
      <c r="S213" s="234"/>
      <c r="T213" s="10"/>
      <c r="U213" s="11"/>
      <c r="V213" s="11"/>
      <c r="W213" s="11"/>
    </row>
    <row r="214" spans="1:23" s="162" customFormat="1" ht="18.75" x14ac:dyDescent="0.3">
      <c r="A214" s="153">
        <v>202</v>
      </c>
      <c r="B214" s="154" t="s">
        <v>164</v>
      </c>
      <c r="C214" s="155">
        <f>SUM(C215:C222)</f>
        <v>814.23400000000004</v>
      </c>
      <c r="D214" s="215">
        <f t="shared" ref="D214:T214" si="33">SUM(D215:D222)</f>
        <v>0</v>
      </c>
      <c r="E214" s="215">
        <f t="shared" si="33"/>
        <v>0</v>
      </c>
      <c r="F214" s="158">
        <f t="shared" si="23"/>
        <v>0</v>
      </c>
      <c r="G214" s="215">
        <f t="shared" si="33"/>
        <v>0</v>
      </c>
      <c r="H214" s="158">
        <f t="shared" si="33"/>
        <v>0</v>
      </c>
      <c r="I214" s="215">
        <f t="shared" si="33"/>
        <v>0</v>
      </c>
      <c r="J214" s="215">
        <f t="shared" si="33"/>
        <v>0</v>
      </c>
      <c r="K214" s="215">
        <f t="shared" si="33"/>
        <v>0</v>
      </c>
      <c r="L214" s="215">
        <f t="shared" si="33"/>
        <v>0</v>
      </c>
      <c r="M214" s="215">
        <f t="shared" si="33"/>
        <v>0</v>
      </c>
      <c r="N214" s="215">
        <f t="shared" si="33"/>
        <v>0</v>
      </c>
      <c r="O214" s="215">
        <f t="shared" si="33"/>
        <v>0</v>
      </c>
      <c r="P214" s="158">
        <f t="shared" si="33"/>
        <v>0</v>
      </c>
      <c r="Q214" s="215">
        <f t="shared" si="33"/>
        <v>0</v>
      </c>
      <c r="R214" s="158">
        <f t="shared" si="33"/>
        <v>0</v>
      </c>
      <c r="S214" s="215">
        <f t="shared" si="33"/>
        <v>0</v>
      </c>
      <c r="T214" s="158">
        <f t="shared" si="33"/>
        <v>0</v>
      </c>
      <c r="U214" s="194"/>
      <c r="V214" s="194"/>
      <c r="W214" s="194"/>
    </row>
    <row r="215" spans="1:23" s="13" customFormat="1" ht="18.75" x14ac:dyDescent="0.3">
      <c r="A215" s="8">
        <v>203</v>
      </c>
      <c r="B215" s="117" t="s">
        <v>165</v>
      </c>
      <c r="C215" s="118"/>
      <c r="D215" s="231">
        <v>0</v>
      </c>
      <c r="E215" s="231">
        <v>0</v>
      </c>
      <c r="F215" s="236">
        <f t="shared" si="23"/>
        <v>0</v>
      </c>
      <c r="G215" s="234"/>
      <c r="H215" s="10"/>
      <c r="I215" s="234"/>
      <c r="J215" s="234"/>
      <c r="K215" s="234"/>
      <c r="L215" s="234"/>
      <c r="M215" s="234"/>
      <c r="N215" s="234"/>
      <c r="O215" s="234"/>
      <c r="P215" s="10"/>
      <c r="Q215" s="232"/>
      <c r="R215" s="10"/>
      <c r="S215" s="234"/>
      <c r="T215" s="10"/>
      <c r="U215" s="11"/>
      <c r="V215" s="11"/>
      <c r="W215" s="11"/>
    </row>
    <row r="216" spans="1:23" s="13" customFormat="1" ht="18.75" x14ac:dyDescent="0.3">
      <c r="A216" s="8">
        <v>204</v>
      </c>
      <c r="B216" s="117" t="s">
        <v>273</v>
      </c>
      <c r="C216" s="118">
        <v>580.66600000000005</v>
      </c>
      <c r="D216" s="231"/>
      <c r="E216" s="231"/>
      <c r="F216" s="236">
        <f t="shared" si="23"/>
        <v>0</v>
      </c>
      <c r="G216" s="234"/>
      <c r="H216" s="10"/>
      <c r="I216" s="234"/>
      <c r="J216" s="234"/>
      <c r="K216" s="234"/>
      <c r="L216" s="234"/>
      <c r="M216" s="234"/>
      <c r="N216" s="234"/>
      <c r="O216" s="234"/>
      <c r="P216" s="10"/>
      <c r="Q216" s="232"/>
      <c r="R216" s="10"/>
      <c r="S216" s="234"/>
      <c r="T216" s="10"/>
      <c r="U216" s="11"/>
      <c r="V216" s="11"/>
      <c r="W216" s="11"/>
    </row>
    <row r="217" spans="1:23" s="13" customFormat="1" ht="18.75" x14ac:dyDescent="0.3">
      <c r="A217" s="8">
        <v>205</v>
      </c>
      <c r="B217" s="117" t="s">
        <v>274</v>
      </c>
      <c r="C217" s="118">
        <v>50.73</v>
      </c>
      <c r="D217" s="231"/>
      <c r="E217" s="231"/>
      <c r="F217" s="236">
        <f t="shared" si="23"/>
        <v>0</v>
      </c>
      <c r="G217" s="234"/>
      <c r="H217" s="10"/>
      <c r="I217" s="234"/>
      <c r="J217" s="234"/>
      <c r="K217" s="234"/>
      <c r="L217" s="234"/>
      <c r="M217" s="234"/>
      <c r="N217" s="234"/>
      <c r="O217" s="234"/>
      <c r="P217" s="10"/>
      <c r="Q217" s="232"/>
      <c r="R217" s="10"/>
      <c r="S217" s="234"/>
      <c r="T217" s="10"/>
      <c r="U217" s="11"/>
      <c r="V217" s="11"/>
      <c r="W217" s="11"/>
    </row>
    <row r="218" spans="1:23" s="13" customFormat="1" ht="18.75" x14ac:dyDescent="0.3">
      <c r="A218" s="8">
        <v>206</v>
      </c>
      <c r="B218" s="117" t="s">
        <v>275</v>
      </c>
      <c r="C218" s="118">
        <v>1.31</v>
      </c>
      <c r="D218" s="231"/>
      <c r="E218" s="231"/>
      <c r="F218" s="236">
        <f t="shared" si="23"/>
        <v>0</v>
      </c>
      <c r="G218" s="234"/>
      <c r="H218" s="10"/>
      <c r="I218" s="234"/>
      <c r="J218" s="234"/>
      <c r="K218" s="234"/>
      <c r="L218" s="234"/>
      <c r="M218" s="234"/>
      <c r="N218" s="234"/>
      <c r="O218" s="234"/>
      <c r="P218" s="10"/>
      <c r="Q218" s="232"/>
      <c r="R218" s="10"/>
      <c r="S218" s="234"/>
      <c r="T218" s="10"/>
      <c r="U218" s="11"/>
      <c r="V218" s="11"/>
      <c r="W218" s="11"/>
    </row>
    <row r="219" spans="1:23" s="13" customFormat="1" ht="18.75" x14ac:dyDescent="0.3">
      <c r="A219" s="8">
        <v>207</v>
      </c>
      <c r="B219" s="117" t="s">
        <v>166</v>
      </c>
      <c r="C219" s="118">
        <v>59.862000000000002</v>
      </c>
      <c r="D219" s="231">
        <v>0</v>
      </c>
      <c r="E219" s="231">
        <v>0</v>
      </c>
      <c r="F219" s="236">
        <f t="shared" si="23"/>
        <v>0</v>
      </c>
      <c r="G219" s="234"/>
      <c r="H219" s="10"/>
      <c r="I219" s="234"/>
      <c r="J219" s="234"/>
      <c r="K219" s="234"/>
      <c r="L219" s="234"/>
      <c r="M219" s="234"/>
      <c r="N219" s="234"/>
      <c r="O219" s="234"/>
      <c r="P219" s="10"/>
      <c r="Q219" s="232"/>
      <c r="R219" s="10"/>
      <c r="S219" s="234"/>
      <c r="T219" s="10"/>
      <c r="U219" s="11"/>
      <c r="V219" s="11"/>
      <c r="W219" s="11"/>
    </row>
    <row r="220" spans="1:23" s="13" customFormat="1" ht="18.75" x14ac:dyDescent="0.3">
      <c r="A220" s="8">
        <v>208</v>
      </c>
      <c r="B220" s="117" t="s">
        <v>97</v>
      </c>
      <c r="C220" s="118">
        <v>51.22</v>
      </c>
      <c r="D220" s="231">
        <v>0</v>
      </c>
      <c r="E220" s="231">
        <v>0</v>
      </c>
      <c r="F220" s="236">
        <f t="shared" si="23"/>
        <v>0</v>
      </c>
      <c r="G220" s="234"/>
      <c r="H220" s="10"/>
      <c r="I220" s="234"/>
      <c r="J220" s="234"/>
      <c r="K220" s="234"/>
      <c r="L220" s="234"/>
      <c r="M220" s="234"/>
      <c r="N220" s="234"/>
      <c r="O220" s="234"/>
      <c r="P220" s="10"/>
      <c r="Q220" s="232"/>
      <c r="R220" s="10"/>
      <c r="S220" s="234"/>
      <c r="T220" s="10"/>
      <c r="U220" s="11"/>
      <c r="V220" s="11"/>
      <c r="W220" s="11"/>
    </row>
    <row r="221" spans="1:23" s="13" customFormat="1" ht="18.75" x14ac:dyDescent="0.3">
      <c r="A221" s="8">
        <v>209</v>
      </c>
      <c r="B221" s="117" t="s">
        <v>295</v>
      </c>
      <c r="C221" s="118">
        <v>43.893000000000001</v>
      </c>
      <c r="D221" s="231">
        <v>0</v>
      </c>
      <c r="E221" s="231">
        <v>0</v>
      </c>
      <c r="F221" s="236">
        <f t="shared" ref="F221:F234" si="34">SUM(F222:F225)</f>
        <v>0</v>
      </c>
      <c r="G221" s="234"/>
      <c r="H221" s="10"/>
      <c r="I221" s="234"/>
      <c r="J221" s="234"/>
      <c r="K221" s="234"/>
      <c r="L221" s="234"/>
      <c r="M221" s="234"/>
      <c r="N221" s="234"/>
      <c r="O221" s="234"/>
      <c r="P221" s="10"/>
      <c r="Q221" s="232"/>
      <c r="R221" s="10"/>
      <c r="S221" s="234"/>
      <c r="T221" s="10"/>
      <c r="U221" s="11"/>
      <c r="V221" s="11"/>
      <c r="W221" s="11"/>
    </row>
    <row r="222" spans="1:23" s="13" customFormat="1" ht="18.75" x14ac:dyDescent="0.3">
      <c r="A222" s="8">
        <v>210</v>
      </c>
      <c r="B222" s="117" t="s">
        <v>296</v>
      </c>
      <c r="C222" s="118">
        <v>26.553000000000001</v>
      </c>
      <c r="D222" s="231">
        <v>0</v>
      </c>
      <c r="E222" s="231">
        <v>0</v>
      </c>
      <c r="F222" s="236">
        <f t="shared" si="34"/>
        <v>0</v>
      </c>
      <c r="G222" s="234"/>
      <c r="H222" s="10"/>
      <c r="I222" s="234"/>
      <c r="J222" s="234"/>
      <c r="K222" s="234"/>
      <c r="L222" s="234"/>
      <c r="M222" s="234"/>
      <c r="N222" s="234"/>
      <c r="O222" s="234"/>
      <c r="P222" s="10"/>
      <c r="Q222" s="232"/>
      <c r="R222" s="10"/>
      <c r="S222" s="234"/>
      <c r="T222" s="10"/>
      <c r="U222" s="11"/>
      <c r="V222" s="11"/>
      <c r="W222" s="11"/>
    </row>
    <row r="223" spans="1:23" s="162" customFormat="1" ht="18.75" x14ac:dyDescent="0.3">
      <c r="A223" s="153">
        <v>211</v>
      </c>
      <c r="B223" s="154" t="s">
        <v>167</v>
      </c>
      <c r="C223" s="155">
        <f>SUM(C224:C226)</f>
        <v>390.32700000000006</v>
      </c>
      <c r="D223" s="215">
        <f t="shared" ref="D223:T223" si="35">SUM(D224:D226)</f>
        <v>0</v>
      </c>
      <c r="E223" s="215">
        <f t="shared" si="35"/>
        <v>0</v>
      </c>
      <c r="F223" s="158">
        <f t="shared" si="34"/>
        <v>0</v>
      </c>
      <c r="G223" s="215">
        <f t="shared" si="35"/>
        <v>0</v>
      </c>
      <c r="H223" s="158">
        <f t="shared" si="35"/>
        <v>0</v>
      </c>
      <c r="I223" s="215">
        <f t="shared" si="35"/>
        <v>0</v>
      </c>
      <c r="J223" s="215">
        <f t="shared" si="35"/>
        <v>0</v>
      </c>
      <c r="K223" s="215">
        <f t="shared" si="35"/>
        <v>0</v>
      </c>
      <c r="L223" s="215">
        <f t="shared" si="35"/>
        <v>0</v>
      </c>
      <c r="M223" s="215">
        <f t="shared" si="35"/>
        <v>0</v>
      </c>
      <c r="N223" s="215">
        <f t="shared" si="35"/>
        <v>0</v>
      </c>
      <c r="O223" s="215">
        <f t="shared" si="35"/>
        <v>0</v>
      </c>
      <c r="P223" s="158">
        <f t="shared" si="35"/>
        <v>0</v>
      </c>
      <c r="Q223" s="215">
        <f t="shared" si="35"/>
        <v>0</v>
      </c>
      <c r="R223" s="158">
        <f t="shared" si="35"/>
        <v>0</v>
      </c>
      <c r="S223" s="215">
        <f t="shared" si="35"/>
        <v>0</v>
      </c>
      <c r="T223" s="158">
        <f t="shared" si="35"/>
        <v>0</v>
      </c>
      <c r="U223" s="194"/>
      <c r="V223" s="194"/>
      <c r="W223" s="194"/>
    </row>
    <row r="224" spans="1:23" s="13" customFormat="1" ht="18.75" x14ac:dyDescent="0.3">
      <c r="A224" s="8">
        <v>212</v>
      </c>
      <c r="B224" s="117" t="s">
        <v>168</v>
      </c>
      <c r="C224" s="118">
        <v>284.08100000000002</v>
      </c>
      <c r="D224" s="231">
        <v>0</v>
      </c>
      <c r="E224" s="231">
        <v>0</v>
      </c>
      <c r="F224" s="236">
        <f t="shared" si="34"/>
        <v>0</v>
      </c>
      <c r="G224" s="234"/>
      <c r="H224" s="10"/>
      <c r="I224" s="234"/>
      <c r="J224" s="234"/>
      <c r="K224" s="234"/>
      <c r="L224" s="234"/>
      <c r="M224" s="234"/>
      <c r="N224" s="234"/>
      <c r="O224" s="234"/>
      <c r="P224" s="10"/>
      <c r="Q224" s="232"/>
      <c r="R224" s="10"/>
      <c r="S224" s="234"/>
      <c r="T224" s="10"/>
      <c r="U224" s="11"/>
      <c r="V224" s="11"/>
      <c r="W224" s="11"/>
    </row>
    <row r="225" spans="1:53" s="15" customFormat="1" ht="18.75" x14ac:dyDescent="0.3">
      <c r="A225" s="8">
        <v>213</v>
      </c>
      <c r="B225" s="117" t="s">
        <v>169</v>
      </c>
      <c r="C225" s="118">
        <v>96.325999999999993</v>
      </c>
      <c r="D225" s="231">
        <v>0</v>
      </c>
      <c r="E225" s="231">
        <v>0</v>
      </c>
      <c r="F225" s="236">
        <f t="shared" si="34"/>
        <v>0</v>
      </c>
      <c r="G225" s="232"/>
      <c r="H225" s="206"/>
      <c r="I225" s="232"/>
      <c r="J225" s="232"/>
      <c r="K225" s="232"/>
      <c r="L225" s="232"/>
      <c r="M225" s="232"/>
      <c r="N225" s="232"/>
      <c r="O225" s="232"/>
      <c r="P225" s="206"/>
      <c r="Q225" s="232"/>
      <c r="R225" s="10"/>
      <c r="S225" s="232"/>
      <c r="T225" s="206"/>
      <c r="U225" s="12"/>
      <c r="V225" s="12"/>
      <c r="W225" s="12"/>
    </row>
    <row r="226" spans="1:53" s="188" customFormat="1" ht="18.75" x14ac:dyDescent="0.3">
      <c r="A226" s="8">
        <v>214</v>
      </c>
      <c r="B226" s="117" t="s">
        <v>203</v>
      </c>
      <c r="C226" s="118">
        <v>9.92</v>
      </c>
      <c r="D226" s="231">
        <v>0</v>
      </c>
      <c r="E226" s="231">
        <v>0</v>
      </c>
      <c r="F226" s="236">
        <f t="shared" si="34"/>
        <v>0</v>
      </c>
      <c r="G226" s="234"/>
      <c r="H226" s="10"/>
      <c r="I226" s="234"/>
      <c r="J226" s="234"/>
      <c r="K226" s="234"/>
      <c r="L226" s="234"/>
      <c r="M226" s="234"/>
      <c r="N226" s="234"/>
      <c r="O226" s="234"/>
      <c r="P226" s="10"/>
      <c r="Q226" s="232"/>
      <c r="R226" s="10"/>
      <c r="S226" s="234"/>
      <c r="T226" s="10"/>
      <c r="U226" s="11"/>
      <c r="V226" s="11"/>
      <c r="W226" s="11"/>
    </row>
    <row r="227" spans="1:53" s="196" customFormat="1" ht="18.75" x14ac:dyDescent="0.3">
      <c r="A227" s="167">
        <v>215</v>
      </c>
      <c r="B227" s="154" t="s">
        <v>170</v>
      </c>
      <c r="C227" s="155">
        <f>SUM(C228:C233)</f>
        <v>225.99299999999999</v>
      </c>
      <c r="D227" s="215">
        <f t="shared" ref="D227:W227" si="36">SUM(D228:D233)</f>
        <v>0</v>
      </c>
      <c r="E227" s="215">
        <f t="shared" si="36"/>
        <v>0</v>
      </c>
      <c r="F227" s="158">
        <f t="shared" si="34"/>
        <v>0</v>
      </c>
      <c r="G227" s="215">
        <f t="shared" si="36"/>
        <v>0</v>
      </c>
      <c r="H227" s="158">
        <f t="shared" si="36"/>
        <v>0</v>
      </c>
      <c r="I227" s="215">
        <f t="shared" si="36"/>
        <v>0</v>
      </c>
      <c r="J227" s="215">
        <f t="shared" si="36"/>
        <v>0</v>
      </c>
      <c r="K227" s="215">
        <f t="shared" si="36"/>
        <v>0</v>
      </c>
      <c r="L227" s="215">
        <f t="shared" si="36"/>
        <v>0</v>
      </c>
      <c r="M227" s="215">
        <f t="shared" si="36"/>
        <v>0</v>
      </c>
      <c r="N227" s="215">
        <f t="shared" si="36"/>
        <v>0</v>
      </c>
      <c r="O227" s="215">
        <f t="shared" si="36"/>
        <v>0</v>
      </c>
      <c r="P227" s="158">
        <f t="shared" si="36"/>
        <v>0</v>
      </c>
      <c r="Q227" s="215">
        <f t="shared" si="36"/>
        <v>0</v>
      </c>
      <c r="R227" s="158">
        <f t="shared" si="36"/>
        <v>0</v>
      </c>
      <c r="S227" s="215">
        <f t="shared" si="36"/>
        <v>0</v>
      </c>
      <c r="T227" s="158">
        <f t="shared" si="36"/>
        <v>0</v>
      </c>
      <c r="U227" s="155">
        <f t="shared" si="36"/>
        <v>0</v>
      </c>
      <c r="V227" s="155">
        <f t="shared" si="36"/>
        <v>0</v>
      </c>
      <c r="W227" s="155">
        <f t="shared" si="36"/>
        <v>0</v>
      </c>
    </row>
    <row r="228" spans="1:53" s="188" customFormat="1" ht="18.75" x14ac:dyDescent="0.3">
      <c r="A228" s="8">
        <v>216</v>
      </c>
      <c r="B228" s="9" t="s">
        <v>171</v>
      </c>
      <c r="C228" s="118"/>
      <c r="D228" s="234">
        <v>0</v>
      </c>
      <c r="E228" s="231">
        <v>0</v>
      </c>
      <c r="F228" s="236">
        <f t="shared" si="34"/>
        <v>0</v>
      </c>
      <c r="G228" s="234"/>
      <c r="H228" s="10"/>
      <c r="I228" s="234"/>
      <c r="J228" s="234"/>
      <c r="K228" s="234"/>
      <c r="L228" s="234"/>
      <c r="M228" s="234"/>
      <c r="N228" s="234"/>
      <c r="O228" s="234"/>
      <c r="P228" s="10"/>
      <c r="Q228" s="232"/>
      <c r="R228" s="10"/>
      <c r="S228" s="234"/>
      <c r="T228" s="10"/>
      <c r="U228" s="11"/>
      <c r="V228" s="11"/>
      <c r="W228" s="11"/>
    </row>
    <row r="229" spans="1:53" s="188" customFormat="1" ht="18.75" x14ac:dyDescent="0.3">
      <c r="A229" s="8">
        <v>217</v>
      </c>
      <c r="B229" s="9" t="s">
        <v>276</v>
      </c>
      <c r="C229" s="118">
        <v>26.792000000000002</v>
      </c>
      <c r="D229" s="234"/>
      <c r="E229" s="231"/>
      <c r="F229" s="236">
        <f t="shared" si="34"/>
        <v>0</v>
      </c>
      <c r="G229" s="234"/>
      <c r="H229" s="10"/>
      <c r="I229" s="234"/>
      <c r="J229" s="234"/>
      <c r="K229" s="234"/>
      <c r="L229" s="234"/>
      <c r="M229" s="234"/>
      <c r="N229" s="234"/>
      <c r="O229" s="234"/>
      <c r="P229" s="10"/>
      <c r="Q229" s="232"/>
      <c r="R229" s="10"/>
      <c r="S229" s="234"/>
      <c r="T229" s="10"/>
      <c r="U229" s="11"/>
      <c r="V229" s="11"/>
      <c r="W229" s="11"/>
    </row>
    <row r="230" spans="1:53" s="188" customFormat="1" ht="18.75" x14ac:dyDescent="0.3">
      <c r="A230" s="8">
        <v>218</v>
      </c>
      <c r="B230" s="9" t="s">
        <v>277</v>
      </c>
      <c r="C230" s="118">
        <v>67.281999999999996</v>
      </c>
      <c r="D230" s="234"/>
      <c r="E230" s="231"/>
      <c r="F230" s="236">
        <f t="shared" si="34"/>
        <v>0</v>
      </c>
      <c r="G230" s="234"/>
      <c r="H230" s="10"/>
      <c r="I230" s="234"/>
      <c r="J230" s="234"/>
      <c r="K230" s="234"/>
      <c r="L230" s="234"/>
      <c r="M230" s="234"/>
      <c r="N230" s="234"/>
      <c r="O230" s="234"/>
      <c r="P230" s="10"/>
      <c r="Q230" s="232"/>
      <c r="R230" s="10"/>
      <c r="S230" s="234"/>
      <c r="T230" s="10"/>
      <c r="U230" s="11"/>
      <c r="V230" s="11"/>
      <c r="W230" s="11"/>
    </row>
    <row r="231" spans="1:53" s="188" customFormat="1" ht="18.75" x14ac:dyDescent="0.3">
      <c r="A231" s="8">
        <v>219</v>
      </c>
      <c r="B231" s="9" t="s">
        <v>278</v>
      </c>
      <c r="C231" s="118">
        <v>4.96</v>
      </c>
      <c r="D231" s="234"/>
      <c r="E231" s="231"/>
      <c r="F231" s="236">
        <f t="shared" si="34"/>
        <v>0</v>
      </c>
      <c r="G231" s="234"/>
      <c r="H231" s="10"/>
      <c r="I231" s="234"/>
      <c r="J231" s="234"/>
      <c r="K231" s="234"/>
      <c r="L231" s="234"/>
      <c r="M231" s="234"/>
      <c r="N231" s="234"/>
      <c r="O231" s="234"/>
      <c r="P231" s="10"/>
      <c r="Q231" s="232"/>
      <c r="R231" s="10"/>
      <c r="S231" s="234"/>
      <c r="T231" s="10"/>
      <c r="U231" s="11"/>
      <c r="V231" s="11"/>
      <c r="W231" s="11"/>
    </row>
    <row r="232" spans="1:53" s="188" customFormat="1" ht="18.75" x14ac:dyDescent="0.3">
      <c r="A232" s="8">
        <v>220</v>
      </c>
      <c r="B232" s="9" t="s">
        <v>172</v>
      </c>
      <c r="C232" s="118">
        <v>52.792999999999999</v>
      </c>
      <c r="D232" s="234">
        <v>0</v>
      </c>
      <c r="E232" s="231">
        <v>0</v>
      </c>
      <c r="F232" s="236">
        <f t="shared" si="34"/>
        <v>0</v>
      </c>
      <c r="G232" s="234"/>
      <c r="H232" s="10"/>
      <c r="I232" s="234"/>
      <c r="J232" s="234"/>
      <c r="K232" s="234"/>
      <c r="L232" s="234"/>
      <c r="M232" s="234"/>
      <c r="N232" s="234"/>
      <c r="O232" s="234"/>
      <c r="P232" s="10"/>
      <c r="Q232" s="232"/>
      <c r="R232" s="10"/>
      <c r="S232" s="234"/>
      <c r="T232" s="10"/>
      <c r="U232" s="11"/>
      <c r="V232" s="11"/>
      <c r="W232" s="11"/>
    </row>
    <row r="233" spans="1:53" s="188" customFormat="1" ht="18.75" x14ac:dyDescent="0.3">
      <c r="A233" s="8">
        <v>221</v>
      </c>
      <c r="B233" s="9" t="s">
        <v>173</v>
      </c>
      <c r="C233" s="118">
        <v>74.165999999999997</v>
      </c>
      <c r="D233" s="234">
        <v>0</v>
      </c>
      <c r="E233" s="231">
        <v>0</v>
      </c>
      <c r="F233" s="236">
        <f t="shared" si="34"/>
        <v>0</v>
      </c>
      <c r="G233" s="234"/>
      <c r="H233" s="10"/>
      <c r="I233" s="234"/>
      <c r="J233" s="234"/>
      <c r="K233" s="234"/>
      <c r="L233" s="234"/>
      <c r="M233" s="234"/>
      <c r="N233" s="234"/>
      <c r="O233" s="234"/>
      <c r="P233" s="10"/>
      <c r="Q233" s="232"/>
      <c r="R233" s="10"/>
      <c r="S233" s="234"/>
      <c r="T233" s="10"/>
      <c r="U233" s="11"/>
      <c r="V233" s="11"/>
      <c r="W233" s="11"/>
    </row>
    <row r="234" spans="1:53" s="196" customFormat="1" ht="18.75" x14ac:dyDescent="0.3">
      <c r="A234" s="156"/>
      <c r="B234" s="197" t="s">
        <v>174</v>
      </c>
      <c r="C234" s="170">
        <f>C13+C18+C33+C41+C44+C52+C55+C62+C72+C75+C89+C96+C99+C105+C113+C125+C129+C139+C145+C151+C155+C159+C164+C167+C181+C184+C190+C199+C202+C214+C223+C227</f>
        <v>13688.980999999998</v>
      </c>
      <c r="D234" s="213">
        <f t="shared" ref="D234:T234" si="37">D13+D18+D33+D41+D44+D52+D55+D62+D72+D75+D89+D96+D99+D105+D113+D125+D129+D139+D145+D151+D155+D159+D164+D167+D181+D184+D190+D199+D202+D214+D223+D227</f>
        <v>61</v>
      </c>
      <c r="E234" s="213">
        <f t="shared" si="37"/>
        <v>171</v>
      </c>
      <c r="F234" s="158">
        <f t="shared" si="34"/>
        <v>0</v>
      </c>
      <c r="G234" s="213">
        <f t="shared" si="37"/>
        <v>3</v>
      </c>
      <c r="H234" s="176">
        <f t="shared" si="37"/>
        <v>4.918032786885246</v>
      </c>
      <c r="I234" s="213">
        <f t="shared" si="37"/>
        <v>0</v>
      </c>
      <c r="J234" s="213">
        <f t="shared" si="37"/>
        <v>0</v>
      </c>
      <c r="K234" s="213">
        <f t="shared" si="37"/>
        <v>0</v>
      </c>
      <c r="L234" s="213">
        <f t="shared" si="37"/>
        <v>0</v>
      </c>
      <c r="M234" s="213">
        <f t="shared" si="37"/>
        <v>0</v>
      </c>
      <c r="N234" s="213">
        <f t="shared" si="37"/>
        <v>0</v>
      </c>
      <c r="O234" s="213">
        <f t="shared" si="37"/>
        <v>0</v>
      </c>
      <c r="P234" s="176">
        <f t="shared" si="37"/>
        <v>0</v>
      </c>
      <c r="Q234" s="213">
        <f t="shared" si="37"/>
        <v>4</v>
      </c>
      <c r="R234" s="176">
        <f t="shared" si="37"/>
        <v>2.547770700636943</v>
      </c>
      <c r="S234" s="213">
        <f t="shared" si="37"/>
        <v>4</v>
      </c>
      <c r="T234" s="176">
        <f t="shared" si="37"/>
        <v>2.547770700636943</v>
      </c>
      <c r="U234" s="194"/>
      <c r="V234" s="194"/>
      <c r="W234" s="194"/>
    </row>
    <row r="236" spans="1:53" x14ac:dyDescent="0.25">
      <c r="X236" s="3"/>
      <c r="Y236" s="3"/>
      <c r="Z236" s="3"/>
      <c r="AA236" s="3"/>
      <c r="AB236" s="3"/>
      <c r="AC236" s="3"/>
      <c r="AD236" s="3"/>
      <c r="AE236" s="3"/>
      <c r="AF236" s="3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AV236" s="28"/>
      <c r="AW236" s="28"/>
      <c r="AX236" s="28"/>
      <c r="AY236" s="28"/>
      <c r="AZ236" s="28"/>
      <c r="BA236" s="28"/>
    </row>
    <row r="237" spans="1:53" ht="18.75" x14ac:dyDescent="0.3">
      <c r="A237" s="270"/>
      <c r="B237" s="270"/>
      <c r="D237" s="270"/>
      <c r="E237" s="270"/>
      <c r="F237" s="270"/>
      <c r="G237" s="270"/>
      <c r="H237" s="270"/>
      <c r="J237" s="127"/>
      <c r="K237" s="127"/>
      <c r="M237" s="148"/>
      <c r="N237" s="148"/>
      <c r="P237" s="272"/>
      <c r="Q237" s="272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AV237" s="28"/>
      <c r="AW237" s="28"/>
      <c r="AX237" s="28"/>
      <c r="AY237" s="28"/>
      <c r="AZ237" s="28"/>
      <c r="BA237" s="28"/>
    </row>
    <row r="238" spans="1:53" x14ac:dyDescent="0.25">
      <c r="A238" s="126"/>
      <c r="B238" s="126"/>
      <c r="D238" s="337" t="s">
        <v>213</v>
      </c>
      <c r="E238" s="337"/>
      <c r="F238" s="337"/>
      <c r="G238" s="337"/>
      <c r="H238" s="337"/>
      <c r="J238" s="338" t="s">
        <v>214</v>
      </c>
      <c r="K238" s="338"/>
      <c r="M238" s="149" t="s">
        <v>215</v>
      </c>
      <c r="N238" s="149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AV238" s="28"/>
      <c r="AW238" s="28"/>
      <c r="AX238" s="28"/>
      <c r="AY238" s="28"/>
      <c r="AZ238" s="28"/>
      <c r="BA238" s="28"/>
    </row>
    <row r="239" spans="1:53" x14ac:dyDescent="0.25"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AV239" s="28"/>
      <c r="AW239" s="28"/>
      <c r="AX239" s="28"/>
      <c r="AY239" s="28"/>
      <c r="AZ239" s="28"/>
      <c r="BA239" s="28"/>
    </row>
    <row r="240" spans="1:53" x14ac:dyDescent="0.25"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AV240" s="28"/>
      <c r="AW240" s="28"/>
      <c r="AX240" s="28"/>
      <c r="AY240" s="28"/>
      <c r="AZ240" s="28"/>
      <c r="BA240" s="28"/>
    </row>
    <row r="241" spans="26:53" x14ac:dyDescent="0.25"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AV241" s="28"/>
      <c r="AW241" s="28"/>
      <c r="AX241" s="28"/>
      <c r="AY241" s="28"/>
      <c r="AZ241" s="28"/>
      <c r="BA241" s="28"/>
    </row>
    <row r="242" spans="26:53" x14ac:dyDescent="0.25"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AV242" s="28"/>
      <c r="AW242" s="28"/>
      <c r="AX242" s="28"/>
      <c r="AY242" s="28"/>
      <c r="AZ242" s="28"/>
      <c r="BA242" s="28"/>
    </row>
    <row r="243" spans="26:53" x14ac:dyDescent="0.25"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AV243" s="28"/>
      <c r="AW243" s="28"/>
      <c r="AX243" s="28"/>
      <c r="AY243" s="28"/>
      <c r="AZ243" s="28"/>
      <c r="BA243" s="28"/>
    </row>
    <row r="244" spans="26:53" x14ac:dyDescent="0.25"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AV244" s="28"/>
      <c r="AW244" s="28"/>
      <c r="AX244" s="28"/>
      <c r="AY244" s="28"/>
      <c r="AZ244" s="28"/>
      <c r="BA244" s="28"/>
    </row>
    <row r="245" spans="26:53" x14ac:dyDescent="0.25"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AV245" s="28"/>
      <c r="AW245" s="28"/>
      <c r="AX245" s="28"/>
      <c r="AY245" s="28"/>
      <c r="AZ245" s="28"/>
      <c r="BA245" s="28"/>
    </row>
    <row r="246" spans="26:53" x14ac:dyDescent="0.25"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AV246" s="28"/>
      <c r="AW246" s="28"/>
      <c r="AX246" s="28"/>
      <c r="AY246" s="28"/>
      <c r="AZ246" s="28"/>
      <c r="BA246" s="28"/>
    </row>
    <row r="247" spans="26:53" x14ac:dyDescent="0.25"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AV247" s="28"/>
      <c r="AW247" s="28"/>
      <c r="AX247" s="28"/>
      <c r="AY247" s="28"/>
      <c r="AZ247" s="28"/>
      <c r="BA247" s="28"/>
    </row>
    <row r="248" spans="26:53" x14ac:dyDescent="0.25"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AV248" s="28"/>
      <c r="AW248" s="28"/>
      <c r="AX248" s="28"/>
      <c r="AY248" s="28"/>
      <c r="AZ248" s="28"/>
      <c r="BA248" s="28"/>
    </row>
    <row r="249" spans="26:53" x14ac:dyDescent="0.25"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AV249" s="28"/>
      <c r="AW249" s="28"/>
      <c r="AX249" s="28"/>
      <c r="AY249" s="28"/>
      <c r="AZ249" s="28"/>
      <c r="BA249" s="28"/>
    </row>
    <row r="250" spans="26:53" x14ac:dyDescent="0.25"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AV250" s="28"/>
      <c r="AW250" s="28"/>
      <c r="AX250" s="28"/>
      <c r="AY250" s="28"/>
      <c r="AZ250" s="28"/>
      <c r="BA250" s="28"/>
    </row>
    <row r="251" spans="26:53" x14ac:dyDescent="0.25"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AV251" s="28"/>
      <c r="AW251" s="28"/>
      <c r="AX251" s="28"/>
      <c r="AY251" s="28"/>
      <c r="AZ251" s="28"/>
      <c r="BA251" s="28"/>
    </row>
    <row r="252" spans="26:53" x14ac:dyDescent="0.25"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AV252" s="28"/>
      <c r="AW252" s="28"/>
      <c r="AX252" s="28"/>
      <c r="AY252" s="28"/>
      <c r="AZ252" s="28"/>
      <c r="BA252" s="28"/>
    </row>
    <row r="253" spans="26:53" x14ac:dyDescent="0.25"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AV253" s="28"/>
      <c r="AW253" s="28"/>
      <c r="AX253" s="28"/>
      <c r="AY253" s="28"/>
      <c r="AZ253" s="28"/>
      <c r="BA253" s="28"/>
    </row>
    <row r="254" spans="26:53" x14ac:dyDescent="0.25"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AV254" s="28"/>
      <c r="AW254" s="28"/>
      <c r="AX254" s="28"/>
      <c r="AY254" s="28"/>
      <c r="AZ254" s="28"/>
      <c r="BA254" s="28"/>
    </row>
    <row r="255" spans="26:53" x14ac:dyDescent="0.25"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AV255" s="28"/>
      <c r="AW255" s="28"/>
      <c r="AX255" s="28"/>
      <c r="AY255" s="28"/>
      <c r="AZ255" s="28"/>
      <c r="BA255" s="28"/>
    </row>
    <row r="256" spans="26:53" x14ac:dyDescent="0.25"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AV256" s="28"/>
      <c r="AW256" s="28"/>
      <c r="AX256" s="28"/>
      <c r="AY256" s="28"/>
      <c r="AZ256" s="28"/>
      <c r="BA256" s="28"/>
    </row>
    <row r="257" spans="26:53" x14ac:dyDescent="0.25"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AV257" s="28"/>
      <c r="AW257" s="28"/>
      <c r="AX257" s="28"/>
      <c r="AY257" s="28"/>
      <c r="AZ257" s="28"/>
      <c r="BA257" s="28"/>
    </row>
    <row r="258" spans="26:53" x14ac:dyDescent="0.25"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AV258" s="28"/>
      <c r="AW258" s="28"/>
      <c r="AX258" s="28"/>
      <c r="AY258" s="28"/>
      <c r="AZ258" s="28"/>
      <c r="BA258" s="28"/>
    </row>
    <row r="259" spans="26:53" x14ac:dyDescent="0.25"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AV259" s="28"/>
      <c r="AW259" s="28"/>
      <c r="AX259" s="28"/>
      <c r="AY259" s="28"/>
      <c r="AZ259" s="28"/>
      <c r="BA259" s="28"/>
    </row>
    <row r="260" spans="26:53" x14ac:dyDescent="0.25"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AV260" s="28"/>
      <c r="AW260" s="28"/>
      <c r="AX260" s="28"/>
      <c r="AY260" s="28"/>
      <c r="AZ260" s="28"/>
      <c r="BA260" s="28"/>
    </row>
    <row r="261" spans="26:53" x14ac:dyDescent="0.25"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AV261" s="28"/>
      <c r="AW261" s="28"/>
      <c r="AX261" s="28"/>
      <c r="AY261" s="28"/>
      <c r="AZ261" s="28"/>
      <c r="BA261" s="28"/>
    </row>
    <row r="262" spans="26:53" x14ac:dyDescent="0.25"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AV262" s="28"/>
      <c r="AW262" s="28"/>
      <c r="AX262" s="28"/>
      <c r="AY262" s="28"/>
      <c r="AZ262" s="28"/>
      <c r="BA262" s="28"/>
    </row>
    <row r="263" spans="26:53" x14ac:dyDescent="0.25"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AV263" s="28"/>
      <c r="AW263" s="28"/>
      <c r="AX263" s="28"/>
      <c r="AY263" s="28"/>
      <c r="AZ263" s="28"/>
      <c r="BA263" s="28"/>
    </row>
    <row r="264" spans="26:53" x14ac:dyDescent="0.25"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AV264" s="28"/>
      <c r="AW264" s="28"/>
      <c r="AX264" s="28"/>
      <c r="AY264" s="28"/>
      <c r="AZ264" s="28"/>
      <c r="BA264" s="28"/>
    </row>
    <row r="265" spans="26:53" x14ac:dyDescent="0.25"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AV265" s="28"/>
      <c r="AW265" s="28"/>
      <c r="AX265" s="28"/>
      <c r="AY265" s="28"/>
      <c r="AZ265" s="28"/>
      <c r="BA265" s="28"/>
    </row>
    <row r="266" spans="26:53" x14ac:dyDescent="0.25"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AV266" s="28"/>
      <c r="AW266" s="28"/>
      <c r="AX266" s="28"/>
      <c r="AY266" s="28"/>
      <c r="AZ266" s="28"/>
      <c r="BA266" s="28"/>
    </row>
    <row r="267" spans="26:53" x14ac:dyDescent="0.25"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AV267" s="28"/>
      <c r="AW267" s="28"/>
      <c r="AX267" s="28"/>
      <c r="AY267" s="28"/>
      <c r="AZ267" s="28"/>
      <c r="BA267" s="28"/>
    </row>
    <row r="268" spans="26:53" x14ac:dyDescent="0.25"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AV268" s="28"/>
      <c r="AW268" s="28"/>
      <c r="AX268" s="28"/>
      <c r="AY268" s="28"/>
      <c r="AZ268" s="28"/>
      <c r="BA268" s="28"/>
    </row>
    <row r="269" spans="26:53" x14ac:dyDescent="0.25"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AV269" s="28"/>
      <c r="AW269" s="28"/>
      <c r="AX269" s="28"/>
      <c r="AY269" s="28"/>
      <c r="AZ269" s="28"/>
      <c r="BA269" s="28"/>
    </row>
    <row r="270" spans="26:53" x14ac:dyDescent="0.25"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AV270" s="28"/>
      <c r="AW270" s="28"/>
      <c r="AX270" s="28"/>
      <c r="AY270" s="28"/>
      <c r="AZ270" s="28"/>
      <c r="BA270" s="28"/>
    </row>
    <row r="271" spans="26:53" x14ac:dyDescent="0.25"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AV271" s="28"/>
      <c r="AW271" s="28"/>
      <c r="AX271" s="28"/>
      <c r="AY271" s="28"/>
      <c r="AZ271" s="28"/>
      <c r="BA271" s="28"/>
    </row>
    <row r="272" spans="26:53" x14ac:dyDescent="0.25"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AV272" s="28"/>
      <c r="AW272" s="28"/>
      <c r="AX272" s="28"/>
      <c r="AY272" s="28"/>
      <c r="AZ272" s="28"/>
      <c r="BA272" s="28"/>
    </row>
    <row r="273" spans="26:53" x14ac:dyDescent="0.25"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AV273" s="28"/>
      <c r="AW273" s="28"/>
      <c r="AX273" s="28"/>
      <c r="AY273" s="28"/>
      <c r="AZ273" s="28"/>
      <c r="BA273" s="28"/>
    </row>
    <row r="274" spans="26:53" x14ac:dyDescent="0.25"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AV274" s="28"/>
      <c r="AW274" s="28"/>
      <c r="AX274" s="28"/>
      <c r="AY274" s="28"/>
      <c r="AZ274" s="28"/>
      <c r="BA274" s="28"/>
    </row>
    <row r="275" spans="26:53" x14ac:dyDescent="0.25"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  <c r="AV275" s="28"/>
      <c r="AW275" s="28"/>
      <c r="AX275" s="28"/>
      <c r="AY275" s="28"/>
      <c r="AZ275" s="28"/>
      <c r="BA275" s="28"/>
    </row>
    <row r="276" spans="26:53" x14ac:dyDescent="0.25"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  <c r="AV276" s="28"/>
      <c r="AW276" s="28"/>
      <c r="AX276" s="28"/>
      <c r="AY276" s="28"/>
      <c r="AZ276" s="28"/>
      <c r="BA276" s="28"/>
    </row>
    <row r="277" spans="26:53" x14ac:dyDescent="0.25"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  <c r="AV277" s="28"/>
      <c r="AW277" s="28"/>
      <c r="AX277" s="28"/>
      <c r="AY277" s="28"/>
      <c r="AZ277" s="28"/>
      <c r="BA277" s="28"/>
    </row>
    <row r="278" spans="26:53" x14ac:dyDescent="0.25"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AV278" s="28"/>
      <c r="AW278" s="28"/>
      <c r="AX278" s="28"/>
      <c r="AY278" s="28"/>
      <c r="AZ278" s="28"/>
      <c r="BA278" s="28"/>
    </row>
    <row r="279" spans="26:53" x14ac:dyDescent="0.25"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AV279" s="28"/>
      <c r="AW279" s="28"/>
      <c r="AX279" s="28"/>
      <c r="AY279" s="28"/>
      <c r="AZ279" s="28"/>
      <c r="BA279" s="28"/>
    </row>
    <row r="280" spans="26:53" x14ac:dyDescent="0.25"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AV280" s="28"/>
      <c r="AW280" s="28"/>
      <c r="AX280" s="28"/>
      <c r="AY280" s="28"/>
      <c r="AZ280" s="28"/>
      <c r="BA280" s="28"/>
    </row>
    <row r="281" spans="26:53" x14ac:dyDescent="0.25"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AV281" s="28"/>
      <c r="AW281" s="28"/>
      <c r="AX281" s="28"/>
      <c r="AY281" s="28"/>
      <c r="AZ281" s="28"/>
      <c r="BA281" s="28"/>
    </row>
    <row r="282" spans="26:53" x14ac:dyDescent="0.25"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AV282" s="28"/>
      <c r="AW282" s="28"/>
      <c r="AX282" s="28"/>
      <c r="AY282" s="28"/>
      <c r="AZ282" s="28"/>
      <c r="BA282" s="28"/>
    </row>
    <row r="283" spans="26:53" x14ac:dyDescent="0.25"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AV283" s="28"/>
      <c r="AW283" s="28"/>
      <c r="AX283" s="28"/>
      <c r="AY283" s="28"/>
      <c r="AZ283" s="28"/>
      <c r="BA283" s="28"/>
    </row>
    <row r="284" spans="26:53" x14ac:dyDescent="0.25"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AV284" s="28"/>
      <c r="AW284" s="28"/>
      <c r="AX284" s="28"/>
      <c r="AY284" s="28"/>
      <c r="AZ284" s="28"/>
      <c r="BA284" s="28"/>
    </row>
    <row r="285" spans="26:53" x14ac:dyDescent="0.25"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AV285" s="28"/>
      <c r="AW285" s="28"/>
      <c r="AX285" s="28"/>
      <c r="AY285" s="28"/>
      <c r="AZ285" s="28"/>
      <c r="BA285" s="28"/>
    </row>
    <row r="286" spans="26:53" x14ac:dyDescent="0.25"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AV286" s="28"/>
      <c r="AW286" s="28"/>
      <c r="AX286" s="28"/>
      <c r="AY286" s="28"/>
      <c r="AZ286" s="28"/>
      <c r="BA286" s="28"/>
    </row>
    <row r="287" spans="26:53" x14ac:dyDescent="0.25"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AV287" s="28"/>
      <c r="AW287" s="28"/>
      <c r="AX287" s="28"/>
      <c r="AY287" s="28"/>
      <c r="AZ287" s="28"/>
      <c r="BA287" s="28"/>
    </row>
    <row r="288" spans="26:53" x14ac:dyDescent="0.25"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AV288" s="28"/>
      <c r="AW288" s="28"/>
      <c r="AX288" s="28"/>
      <c r="AY288" s="28"/>
      <c r="AZ288" s="28"/>
      <c r="BA288" s="28"/>
    </row>
    <row r="289" spans="26:53" x14ac:dyDescent="0.25"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L289" s="28"/>
      <c r="AM289" s="28"/>
      <c r="AN289" s="28"/>
      <c r="AO289" s="28"/>
      <c r="AP289" s="28"/>
      <c r="AQ289" s="28"/>
      <c r="AR289" s="28"/>
      <c r="AS289" s="28"/>
      <c r="AT289" s="28"/>
      <c r="AU289" s="28"/>
      <c r="AV289" s="28"/>
      <c r="AW289" s="28"/>
      <c r="AX289" s="28"/>
      <c r="AY289" s="28"/>
      <c r="AZ289" s="28"/>
      <c r="BA289" s="28"/>
    </row>
    <row r="290" spans="26:53" x14ac:dyDescent="0.25"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8"/>
      <c r="AR290" s="28"/>
      <c r="AS290" s="28"/>
      <c r="AT290" s="28"/>
      <c r="AU290" s="28"/>
      <c r="AV290" s="28"/>
      <c r="AW290" s="28"/>
      <c r="AX290" s="28"/>
      <c r="AY290" s="28"/>
      <c r="AZ290" s="28"/>
      <c r="BA290" s="28"/>
    </row>
    <row r="291" spans="26:53" x14ac:dyDescent="0.25"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AV291" s="28"/>
      <c r="AW291" s="28"/>
      <c r="AX291" s="28"/>
      <c r="AY291" s="28"/>
      <c r="AZ291" s="28"/>
      <c r="BA291" s="28"/>
    </row>
    <row r="292" spans="26:53" x14ac:dyDescent="0.25"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AV292" s="28"/>
      <c r="AW292" s="28"/>
      <c r="AX292" s="28"/>
      <c r="AY292" s="28"/>
      <c r="AZ292" s="28"/>
      <c r="BA292" s="28"/>
    </row>
    <row r="293" spans="26:53" x14ac:dyDescent="0.25"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  <c r="AV293" s="28"/>
      <c r="AW293" s="28"/>
      <c r="AX293" s="28"/>
      <c r="AY293" s="28"/>
      <c r="AZ293" s="28"/>
      <c r="BA293" s="28"/>
    </row>
    <row r="294" spans="26:53" x14ac:dyDescent="0.25"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AV294" s="28"/>
      <c r="AW294" s="28"/>
      <c r="AX294" s="28"/>
      <c r="AY294" s="28"/>
      <c r="AZ294" s="28"/>
      <c r="BA294" s="28"/>
    </row>
    <row r="295" spans="26:53" x14ac:dyDescent="0.25"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AV295" s="28"/>
      <c r="AW295" s="28"/>
      <c r="AX295" s="28"/>
      <c r="AY295" s="28"/>
      <c r="AZ295" s="28"/>
      <c r="BA295" s="28"/>
    </row>
    <row r="296" spans="26:53" x14ac:dyDescent="0.25"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AV296" s="28"/>
      <c r="AW296" s="28"/>
      <c r="AX296" s="28"/>
      <c r="AY296" s="28"/>
      <c r="AZ296" s="28"/>
      <c r="BA296" s="28"/>
    </row>
    <row r="297" spans="26:53" x14ac:dyDescent="0.25"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  <c r="AV297" s="28"/>
      <c r="AW297" s="28"/>
      <c r="AX297" s="28"/>
      <c r="AY297" s="28"/>
      <c r="AZ297" s="28"/>
      <c r="BA297" s="28"/>
    </row>
    <row r="298" spans="26:53" x14ac:dyDescent="0.25"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  <c r="AV298" s="28"/>
      <c r="AW298" s="28"/>
      <c r="AX298" s="28"/>
      <c r="AY298" s="28"/>
      <c r="AZ298" s="28"/>
      <c r="BA298" s="28"/>
    </row>
    <row r="299" spans="26:53" x14ac:dyDescent="0.25"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AV299" s="28"/>
      <c r="AW299" s="28"/>
      <c r="AX299" s="28"/>
      <c r="AY299" s="28"/>
      <c r="AZ299" s="28"/>
      <c r="BA299" s="28"/>
    </row>
    <row r="300" spans="26:53" x14ac:dyDescent="0.25"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AV300" s="28"/>
      <c r="AW300" s="28"/>
      <c r="AX300" s="28"/>
      <c r="AY300" s="28"/>
      <c r="AZ300" s="28"/>
      <c r="BA300" s="28"/>
    </row>
    <row r="301" spans="26:53" x14ac:dyDescent="0.25"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AV301" s="28"/>
      <c r="AW301" s="28"/>
      <c r="AX301" s="28"/>
      <c r="AY301" s="28"/>
      <c r="AZ301" s="28"/>
      <c r="BA301" s="28"/>
    </row>
    <row r="302" spans="26:53" x14ac:dyDescent="0.25"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AV302" s="28"/>
      <c r="AW302" s="28"/>
      <c r="AX302" s="28"/>
      <c r="AY302" s="28"/>
      <c r="AZ302" s="28"/>
      <c r="BA302" s="28"/>
    </row>
    <row r="303" spans="26:53" x14ac:dyDescent="0.25"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AV303" s="28"/>
      <c r="AW303" s="28"/>
      <c r="AX303" s="28"/>
      <c r="AY303" s="28"/>
      <c r="AZ303" s="28"/>
      <c r="BA303" s="28"/>
    </row>
    <row r="304" spans="26:53" x14ac:dyDescent="0.25"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AV304" s="28"/>
      <c r="AW304" s="28"/>
      <c r="AX304" s="28"/>
      <c r="AY304" s="28"/>
      <c r="AZ304" s="28"/>
      <c r="BA304" s="28"/>
    </row>
    <row r="305" spans="26:53" x14ac:dyDescent="0.25"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AV305" s="28"/>
      <c r="AW305" s="28"/>
      <c r="AX305" s="28"/>
      <c r="AY305" s="28"/>
      <c r="AZ305" s="28"/>
      <c r="BA305" s="28"/>
    </row>
    <row r="306" spans="26:53" x14ac:dyDescent="0.25"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  <c r="AV306" s="28"/>
      <c r="AW306" s="28"/>
      <c r="AX306" s="28"/>
      <c r="AY306" s="28"/>
      <c r="AZ306" s="28"/>
      <c r="BA306" s="28"/>
    </row>
    <row r="307" spans="26:53" x14ac:dyDescent="0.25"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  <c r="AV307" s="28"/>
      <c r="AW307" s="28"/>
      <c r="AX307" s="28"/>
      <c r="AY307" s="28"/>
      <c r="AZ307" s="28"/>
      <c r="BA307" s="28"/>
    </row>
    <row r="308" spans="26:53" x14ac:dyDescent="0.25"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AV308" s="28"/>
      <c r="AW308" s="28"/>
      <c r="AX308" s="28"/>
      <c r="AY308" s="28"/>
      <c r="AZ308" s="28"/>
      <c r="BA308" s="28"/>
    </row>
    <row r="309" spans="26:53" x14ac:dyDescent="0.25"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  <c r="AV309" s="28"/>
      <c r="AW309" s="28"/>
      <c r="AX309" s="28"/>
      <c r="AY309" s="28"/>
      <c r="AZ309" s="28"/>
      <c r="BA309" s="28"/>
    </row>
    <row r="310" spans="26:53" x14ac:dyDescent="0.25"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  <c r="AV310" s="28"/>
      <c r="AW310" s="28"/>
      <c r="AX310" s="28"/>
      <c r="AY310" s="28"/>
      <c r="AZ310" s="28"/>
      <c r="BA310" s="28"/>
    </row>
    <row r="311" spans="26:53" x14ac:dyDescent="0.25"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  <c r="AV311" s="28"/>
      <c r="AW311" s="28"/>
      <c r="AX311" s="28"/>
      <c r="AY311" s="28"/>
      <c r="AZ311" s="28"/>
      <c r="BA311" s="28"/>
    </row>
    <row r="312" spans="26:53" x14ac:dyDescent="0.25"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AV312" s="28"/>
      <c r="AW312" s="28"/>
      <c r="AX312" s="28"/>
      <c r="AY312" s="28"/>
      <c r="AZ312" s="28"/>
      <c r="BA312" s="28"/>
    </row>
    <row r="313" spans="26:53" x14ac:dyDescent="0.25"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AV313" s="28"/>
      <c r="AW313" s="28"/>
      <c r="AX313" s="28"/>
      <c r="AY313" s="28"/>
      <c r="AZ313" s="28"/>
      <c r="BA313" s="28"/>
    </row>
    <row r="314" spans="26:53" x14ac:dyDescent="0.25"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AV314" s="28"/>
      <c r="AW314" s="28"/>
      <c r="AX314" s="28"/>
      <c r="AY314" s="28"/>
      <c r="AZ314" s="28"/>
      <c r="BA314" s="28"/>
    </row>
    <row r="315" spans="26:53" x14ac:dyDescent="0.25"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  <c r="AV315" s="28"/>
      <c r="AW315" s="28"/>
      <c r="AX315" s="28"/>
      <c r="AY315" s="28"/>
      <c r="AZ315" s="28"/>
      <c r="BA315" s="28"/>
    </row>
    <row r="316" spans="26:53" x14ac:dyDescent="0.25"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AV316" s="28"/>
      <c r="AW316" s="28"/>
      <c r="AX316" s="28"/>
      <c r="AY316" s="28"/>
      <c r="AZ316" s="28"/>
      <c r="BA316" s="28"/>
    </row>
    <row r="317" spans="26:53" x14ac:dyDescent="0.25"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  <c r="AV317" s="28"/>
      <c r="AW317" s="28"/>
      <c r="AX317" s="28"/>
      <c r="AY317" s="28"/>
      <c r="AZ317" s="28"/>
      <c r="BA317" s="28"/>
    </row>
    <row r="318" spans="26:53" x14ac:dyDescent="0.25"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  <c r="AV318" s="28"/>
      <c r="AW318" s="28"/>
      <c r="AX318" s="28"/>
      <c r="AY318" s="28"/>
      <c r="AZ318" s="28"/>
      <c r="BA318" s="28"/>
    </row>
    <row r="319" spans="26:53" x14ac:dyDescent="0.25">
      <c r="Z319" s="28"/>
      <c r="AA319" s="28"/>
      <c r="AB319" s="28"/>
      <c r="AC319" s="28"/>
      <c r="AD319" s="28"/>
      <c r="AE319" s="28"/>
      <c r="AF319" s="28"/>
      <c r="AG319" s="28"/>
      <c r="AH319" s="28"/>
      <c r="AI319" s="28"/>
      <c r="AJ319" s="28"/>
      <c r="AK319" s="28"/>
      <c r="AL319" s="28"/>
      <c r="AM319" s="28"/>
      <c r="AN319" s="28"/>
      <c r="AO319" s="28"/>
      <c r="AP319" s="28"/>
      <c r="AQ319" s="28"/>
      <c r="AR319" s="28"/>
      <c r="AS319" s="28"/>
      <c r="AT319" s="28"/>
      <c r="AU319" s="28"/>
      <c r="AV319" s="28"/>
      <c r="AW319" s="28"/>
      <c r="AX319" s="28"/>
      <c r="AY319" s="28"/>
      <c r="AZ319" s="28"/>
      <c r="BA319" s="28"/>
    </row>
    <row r="320" spans="26:53" x14ac:dyDescent="0.25">
      <c r="Z320" s="28"/>
      <c r="AA320" s="28"/>
      <c r="AB320" s="28"/>
      <c r="AC320" s="28"/>
      <c r="AD320" s="28"/>
      <c r="AE320" s="28"/>
      <c r="AF320" s="28"/>
      <c r="AG320" s="28"/>
      <c r="AH320" s="28"/>
      <c r="AI320" s="28"/>
      <c r="AJ320" s="28"/>
      <c r="AK320" s="28"/>
      <c r="AL320" s="28"/>
      <c r="AM320" s="28"/>
      <c r="AN320" s="28"/>
      <c r="AO320" s="28"/>
      <c r="AP320" s="28"/>
      <c r="AQ320" s="28"/>
      <c r="AR320" s="28"/>
      <c r="AS320" s="28"/>
      <c r="AT320" s="28"/>
      <c r="AU320" s="28"/>
      <c r="AV320" s="28"/>
      <c r="AW320" s="28"/>
      <c r="AX320" s="28"/>
      <c r="AY320" s="28"/>
      <c r="AZ320" s="28"/>
      <c r="BA320" s="28"/>
    </row>
    <row r="321" spans="26:53" x14ac:dyDescent="0.25">
      <c r="Z321" s="28"/>
      <c r="AA321" s="28"/>
      <c r="AB321" s="28"/>
      <c r="AC321" s="28"/>
      <c r="AD321" s="28"/>
      <c r="AE321" s="28"/>
      <c r="AF321" s="28"/>
      <c r="AG321" s="28"/>
      <c r="AH321" s="28"/>
      <c r="AI321" s="28"/>
      <c r="AJ321" s="28"/>
      <c r="AK321" s="28"/>
      <c r="AL321" s="28"/>
      <c r="AM321" s="28"/>
      <c r="AN321" s="28"/>
      <c r="AO321" s="28"/>
      <c r="AP321" s="28"/>
      <c r="AQ321" s="28"/>
      <c r="AR321" s="28"/>
      <c r="AS321" s="28"/>
      <c r="AT321" s="28"/>
      <c r="AU321" s="28"/>
      <c r="AV321" s="28"/>
      <c r="AW321" s="28"/>
      <c r="AX321" s="28"/>
      <c r="AY321" s="28"/>
      <c r="AZ321" s="28"/>
      <c r="BA321" s="28"/>
    </row>
    <row r="322" spans="26:53" x14ac:dyDescent="0.25">
      <c r="Z322" s="28"/>
      <c r="AA322" s="28"/>
      <c r="AB322" s="28"/>
      <c r="AC322" s="28"/>
      <c r="AD322" s="28"/>
      <c r="AE322" s="28"/>
      <c r="AF322" s="28"/>
      <c r="AG322" s="28"/>
      <c r="AH322" s="28"/>
      <c r="AI322" s="28"/>
      <c r="AJ322" s="28"/>
      <c r="AK322" s="28"/>
      <c r="AL322" s="28"/>
      <c r="AM322" s="28"/>
      <c r="AN322" s="28"/>
      <c r="AO322" s="28"/>
      <c r="AP322" s="28"/>
      <c r="AQ322" s="28"/>
      <c r="AR322" s="28"/>
      <c r="AS322" s="28"/>
      <c r="AT322" s="28"/>
      <c r="AU322" s="28"/>
      <c r="AV322" s="28"/>
      <c r="AW322" s="28"/>
      <c r="AX322" s="28"/>
      <c r="AY322" s="28"/>
      <c r="AZ322" s="28"/>
      <c r="BA322" s="28"/>
    </row>
    <row r="323" spans="26:53" x14ac:dyDescent="0.25">
      <c r="Z323" s="28"/>
      <c r="AA323" s="28"/>
      <c r="AB323" s="28"/>
      <c r="AC323" s="28"/>
      <c r="AD323" s="28"/>
      <c r="AE323" s="28"/>
      <c r="AF323" s="28"/>
      <c r="AG323" s="28"/>
      <c r="AH323" s="28"/>
      <c r="AI323" s="28"/>
      <c r="AJ323" s="28"/>
      <c r="AK323" s="28"/>
      <c r="AL323" s="28"/>
      <c r="AM323" s="28"/>
      <c r="AN323" s="28"/>
      <c r="AO323" s="28"/>
      <c r="AP323" s="28"/>
      <c r="AQ323" s="28"/>
      <c r="AR323" s="28"/>
      <c r="AS323" s="28"/>
      <c r="AT323" s="28"/>
      <c r="AU323" s="28"/>
      <c r="AV323" s="28"/>
      <c r="AW323" s="28"/>
      <c r="AX323" s="28"/>
      <c r="AY323" s="28"/>
      <c r="AZ323" s="28"/>
      <c r="BA323" s="28"/>
    </row>
    <row r="324" spans="26:53" x14ac:dyDescent="0.25">
      <c r="Z324" s="28"/>
      <c r="AA324" s="28"/>
      <c r="AB324" s="28"/>
      <c r="AC324" s="28"/>
      <c r="AD324" s="28"/>
      <c r="AE324" s="28"/>
      <c r="AF324" s="28"/>
      <c r="AG324" s="28"/>
      <c r="AH324" s="28"/>
      <c r="AI324" s="28"/>
      <c r="AJ324" s="28"/>
      <c r="AK324" s="28"/>
      <c r="AL324" s="28"/>
      <c r="AM324" s="28"/>
      <c r="AN324" s="28"/>
      <c r="AO324" s="28"/>
      <c r="AP324" s="28"/>
      <c r="AQ324" s="28"/>
      <c r="AR324" s="28"/>
      <c r="AS324" s="28"/>
      <c r="AT324" s="28"/>
      <c r="AU324" s="28"/>
      <c r="AV324" s="28"/>
      <c r="AW324" s="28"/>
      <c r="AX324" s="28"/>
      <c r="AY324" s="28"/>
      <c r="AZ324" s="28"/>
      <c r="BA324" s="28"/>
    </row>
    <row r="325" spans="26:53" x14ac:dyDescent="0.25">
      <c r="Z325" s="28"/>
      <c r="AA325" s="28"/>
      <c r="AB325" s="28"/>
      <c r="AC325" s="28"/>
      <c r="AD325" s="28"/>
      <c r="AE325" s="28"/>
      <c r="AF325" s="28"/>
      <c r="AG325" s="28"/>
      <c r="AH325" s="28"/>
      <c r="AI325" s="28"/>
      <c r="AJ325" s="28"/>
      <c r="AK325" s="28"/>
      <c r="AL325" s="28"/>
      <c r="AM325" s="28"/>
      <c r="AN325" s="28"/>
      <c r="AO325" s="28"/>
      <c r="AP325" s="28"/>
      <c r="AQ325" s="28"/>
      <c r="AR325" s="28"/>
      <c r="AS325" s="28"/>
      <c r="AT325" s="28"/>
      <c r="AU325" s="28"/>
      <c r="AV325" s="28"/>
      <c r="AW325" s="28"/>
      <c r="AX325" s="28"/>
      <c r="AY325" s="28"/>
      <c r="AZ325" s="28"/>
      <c r="BA325" s="28"/>
    </row>
    <row r="326" spans="26:53" x14ac:dyDescent="0.25">
      <c r="Z326" s="28"/>
      <c r="AA326" s="28"/>
      <c r="AB326" s="28"/>
      <c r="AC326" s="28"/>
      <c r="AD326" s="28"/>
      <c r="AE326" s="28"/>
      <c r="AF326" s="28"/>
      <c r="AG326" s="28"/>
      <c r="AH326" s="28"/>
      <c r="AI326" s="28"/>
      <c r="AJ326" s="28"/>
      <c r="AK326" s="28"/>
      <c r="AL326" s="28"/>
      <c r="AM326" s="28"/>
      <c r="AN326" s="28"/>
      <c r="AO326" s="28"/>
      <c r="AP326" s="28"/>
      <c r="AQ326" s="28"/>
      <c r="AR326" s="28"/>
      <c r="AS326" s="28"/>
      <c r="AT326" s="28"/>
      <c r="AU326" s="28"/>
      <c r="AV326" s="28"/>
      <c r="AW326" s="28"/>
      <c r="AX326" s="28"/>
      <c r="AY326" s="28"/>
      <c r="AZ326" s="28"/>
      <c r="BA326" s="28"/>
    </row>
    <row r="327" spans="26:53" x14ac:dyDescent="0.25">
      <c r="Z327" s="28"/>
      <c r="AA327" s="28"/>
      <c r="AB327" s="28"/>
      <c r="AC327" s="28"/>
      <c r="AD327" s="28"/>
      <c r="AE327" s="28"/>
      <c r="AF327" s="28"/>
      <c r="AG327" s="28"/>
      <c r="AH327" s="28"/>
      <c r="AI327" s="28"/>
      <c r="AJ327" s="28"/>
      <c r="AK327" s="28"/>
      <c r="AL327" s="28"/>
      <c r="AM327" s="28"/>
      <c r="AN327" s="28"/>
      <c r="AO327" s="28"/>
      <c r="AP327" s="28"/>
      <c r="AQ327" s="28"/>
      <c r="AR327" s="28"/>
      <c r="AS327" s="28"/>
      <c r="AT327" s="28"/>
      <c r="AU327" s="28"/>
      <c r="AV327" s="28"/>
      <c r="AW327" s="28"/>
      <c r="AX327" s="28"/>
      <c r="AY327" s="28"/>
      <c r="AZ327" s="28"/>
      <c r="BA327" s="28"/>
    </row>
    <row r="328" spans="26:53" x14ac:dyDescent="0.25">
      <c r="Z328" s="28"/>
      <c r="AA328" s="28"/>
      <c r="AB328" s="28"/>
      <c r="AC328" s="28"/>
      <c r="AD328" s="28"/>
      <c r="AE328" s="28"/>
      <c r="AF328" s="28"/>
      <c r="AG328" s="28"/>
      <c r="AH328" s="28"/>
      <c r="AI328" s="28"/>
      <c r="AJ328" s="28"/>
      <c r="AK328" s="28"/>
      <c r="AL328" s="28"/>
      <c r="AM328" s="28"/>
      <c r="AN328" s="28"/>
      <c r="AO328" s="28"/>
      <c r="AP328" s="28"/>
      <c r="AQ328" s="28"/>
      <c r="AR328" s="28"/>
      <c r="AS328" s="28"/>
      <c r="AT328" s="28"/>
      <c r="AU328" s="28"/>
      <c r="AV328" s="28"/>
      <c r="AW328" s="28"/>
      <c r="AX328" s="28"/>
      <c r="AY328" s="28"/>
      <c r="AZ328" s="28"/>
      <c r="BA328" s="28"/>
    </row>
    <row r="329" spans="26:53" x14ac:dyDescent="0.25">
      <c r="Z329" s="28"/>
      <c r="AA329" s="28"/>
      <c r="AB329" s="28"/>
      <c r="AC329" s="28"/>
      <c r="AD329" s="28"/>
      <c r="AE329" s="28"/>
      <c r="AF329" s="28"/>
      <c r="AG329" s="28"/>
      <c r="AH329" s="28"/>
      <c r="AI329" s="28"/>
      <c r="AJ329" s="28"/>
      <c r="AK329" s="28"/>
      <c r="AL329" s="28"/>
      <c r="AM329" s="28"/>
      <c r="AN329" s="28"/>
      <c r="AO329" s="28"/>
      <c r="AP329" s="28"/>
      <c r="AQ329" s="28"/>
      <c r="AR329" s="28"/>
      <c r="AS329" s="28"/>
      <c r="AT329" s="28"/>
      <c r="AU329" s="28"/>
      <c r="AV329" s="28"/>
      <c r="AW329" s="28"/>
      <c r="AX329" s="28"/>
      <c r="AY329" s="28"/>
      <c r="AZ329" s="28"/>
      <c r="BA329" s="28"/>
    </row>
    <row r="330" spans="26:53" x14ac:dyDescent="0.25">
      <c r="Z330" s="28"/>
      <c r="AA330" s="28"/>
      <c r="AB330" s="28"/>
      <c r="AC330" s="28"/>
      <c r="AD330" s="28"/>
      <c r="AE330" s="28"/>
      <c r="AF330" s="28"/>
      <c r="AG330" s="28"/>
      <c r="AH330" s="28"/>
      <c r="AI330" s="28"/>
      <c r="AJ330" s="28"/>
      <c r="AK330" s="28"/>
      <c r="AL330" s="28"/>
      <c r="AM330" s="28"/>
      <c r="AN330" s="28"/>
      <c r="AO330" s="28"/>
      <c r="AP330" s="28"/>
      <c r="AQ330" s="28"/>
      <c r="AR330" s="28"/>
      <c r="AS330" s="28"/>
      <c r="AT330" s="28"/>
      <c r="AU330" s="28"/>
      <c r="AV330" s="28"/>
      <c r="AW330" s="28"/>
      <c r="AX330" s="28"/>
      <c r="AY330" s="28"/>
      <c r="AZ330" s="28"/>
      <c r="BA330" s="28"/>
    </row>
    <row r="331" spans="26:53" x14ac:dyDescent="0.25">
      <c r="Z331" s="28"/>
      <c r="AA331" s="28"/>
      <c r="AB331" s="28"/>
      <c r="AC331" s="28"/>
      <c r="AD331" s="28"/>
      <c r="AE331" s="28"/>
      <c r="AF331" s="28"/>
      <c r="AG331" s="28"/>
      <c r="AH331" s="28"/>
      <c r="AI331" s="28"/>
      <c r="AJ331" s="28"/>
      <c r="AK331" s="28"/>
      <c r="AL331" s="28"/>
      <c r="AM331" s="28"/>
      <c r="AN331" s="28"/>
      <c r="AO331" s="28"/>
      <c r="AP331" s="28"/>
      <c r="AQ331" s="28"/>
      <c r="AR331" s="28"/>
      <c r="AS331" s="28"/>
      <c r="AT331" s="28"/>
      <c r="AU331" s="28"/>
      <c r="AV331" s="28"/>
      <c r="AW331" s="28"/>
      <c r="AX331" s="28"/>
      <c r="AY331" s="28"/>
      <c r="AZ331" s="28"/>
      <c r="BA331" s="28"/>
    </row>
    <row r="332" spans="26:53" x14ac:dyDescent="0.25">
      <c r="Z332" s="28"/>
      <c r="AA332" s="28"/>
      <c r="AB332" s="28"/>
      <c r="AC332" s="28"/>
      <c r="AD332" s="28"/>
      <c r="AE332" s="28"/>
      <c r="AF332" s="28"/>
      <c r="AG332" s="28"/>
      <c r="AH332" s="28"/>
      <c r="AI332" s="28"/>
      <c r="AJ332" s="28"/>
      <c r="AK332" s="28"/>
      <c r="AL332" s="28"/>
      <c r="AM332" s="28"/>
      <c r="AN332" s="28"/>
      <c r="AO332" s="28"/>
      <c r="AP332" s="28"/>
      <c r="AQ332" s="28"/>
      <c r="AR332" s="28"/>
      <c r="AS332" s="28"/>
      <c r="AT332" s="28"/>
      <c r="AU332" s="28"/>
      <c r="AV332" s="28"/>
      <c r="AW332" s="28"/>
      <c r="AX332" s="28"/>
      <c r="AY332" s="28"/>
      <c r="AZ332" s="28"/>
      <c r="BA332" s="28"/>
    </row>
    <row r="333" spans="26:53" x14ac:dyDescent="0.25">
      <c r="Z333" s="28"/>
      <c r="AA333" s="28"/>
      <c r="AB333" s="28"/>
      <c r="AC333" s="28"/>
      <c r="AD333" s="28"/>
      <c r="AE333" s="28"/>
      <c r="AF333" s="28"/>
      <c r="AG333" s="28"/>
      <c r="AH333" s="28"/>
      <c r="AI333" s="28"/>
      <c r="AJ333" s="28"/>
      <c r="AK333" s="28"/>
      <c r="AL333" s="28"/>
      <c r="AM333" s="28"/>
      <c r="AN333" s="28"/>
      <c r="AO333" s="28"/>
      <c r="AP333" s="28"/>
      <c r="AQ333" s="28"/>
      <c r="AR333" s="28"/>
      <c r="AS333" s="28"/>
      <c r="AT333" s="28"/>
      <c r="AU333" s="28"/>
      <c r="AV333" s="28"/>
      <c r="AW333" s="28"/>
      <c r="AX333" s="28"/>
      <c r="AY333" s="28"/>
      <c r="AZ333" s="28"/>
      <c r="BA333" s="28"/>
    </row>
    <row r="334" spans="26:53" x14ac:dyDescent="0.25">
      <c r="Z334" s="28"/>
      <c r="AA334" s="28"/>
      <c r="AB334" s="28"/>
      <c r="AC334" s="28"/>
      <c r="AD334" s="28"/>
      <c r="AE334" s="28"/>
      <c r="AF334" s="28"/>
      <c r="AG334" s="28"/>
      <c r="AH334" s="28"/>
      <c r="AI334" s="28"/>
      <c r="AJ334" s="28"/>
      <c r="AK334" s="28"/>
      <c r="AL334" s="28"/>
      <c r="AM334" s="28"/>
      <c r="AN334" s="28"/>
      <c r="AO334" s="28"/>
      <c r="AP334" s="28"/>
      <c r="AQ334" s="28"/>
      <c r="AR334" s="28"/>
      <c r="AS334" s="28"/>
      <c r="AT334" s="28"/>
      <c r="AU334" s="28"/>
      <c r="AV334" s="28"/>
      <c r="AW334" s="28"/>
      <c r="AX334" s="28"/>
      <c r="AY334" s="28"/>
      <c r="AZ334" s="28"/>
      <c r="BA334" s="28"/>
    </row>
    <row r="335" spans="26:53" x14ac:dyDescent="0.25">
      <c r="Z335" s="28"/>
      <c r="AA335" s="28"/>
      <c r="AB335" s="28"/>
      <c r="AC335" s="28"/>
      <c r="AD335" s="28"/>
      <c r="AE335" s="28"/>
      <c r="AF335" s="28"/>
      <c r="AG335" s="28"/>
      <c r="AH335" s="28"/>
      <c r="AI335" s="28"/>
      <c r="AJ335" s="28"/>
      <c r="AK335" s="28"/>
      <c r="AL335" s="28"/>
      <c r="AM335" s="28"/>
      <c r="AN335" s="28"/>
      <c r="AO335" s="28"/>
      <c r="AP335" s="28"/>
      <c r="AQ335" s="28"/>
      <c r="AR335" s="28"/>
      <c r="AS335" s="28"/>
      <c r="AT335" s="28"/>
      <c r="AU335" s="28"/>
      <c r="AV335" s="28"/>
      <c r="AW335" s="28"/>
      <c r="AX335" s="28"/>
      <c r="AY335" s="28"/>
      <c r="AZ335" s="28"/>
      <c r="BA335" s="28"/>
    </row>
    <row r="336" spans="26:53" x14ac:dyDescent="0.25">
      <c r="Z336" s="28"/>
      <c r="AA336" s="28"/>
      <c r="AB336" s="28"/>
      <c r="AC336" s="28"/>
      <c r="AD336" s="28"/>
      <c r="AE336" s="28"/>
      <c r="AF336" s="28"/>
      <c r="AG336" s="28"/>
      <c r="AH336" s="28"/>
      <c r="AI336" s="28"/>
      <c r="AJ336" s="28"/>
      <c r="AK336" s="28"/>
      <c r="AL336" s="28"/>
      <c r="AM336" s="28"/>
      <c r="AN336" s="28"/>
      <c r="AO336" s="28"/>
      <c r="AP336" s="28"/>
      <c r="AQ336" s="28"/>
      <c r="AR336" s="28"/>
      <c r="AS336" s="28"/>
      <c r="AT336" s="28"/>
      <c r="AU336" s="28"/>
      <c r="AV336" s="28"/>
      <c r="AW336" s="28"/>
      <c r="AX336" s="28"/>
      <c r="AY336" s="28"/>
      <c r="AZ336" s="28"/>
      <c r="BA336" s="28"/>
    </row>
    <row r="337" spans="26:53" x14ac:dyDescent="0.25">
      <c r="Z337" s="28"/>
      <c r="AA337" s="28"/>
      <c r="AB337" s="28"/>
      <c r="AC337" s="28"/>
      <c r="AD337" s="28"/>
      <c r="AE337" s="28"/>
      <c r="AF337" s="28"/>
      <c r="AG337" s="28"/>
      <c r="AH337" s="28"/>
      <c r="AI337" s="28"/>
      <c r="AJ337" s="28"/>
      <c r="AK337" s="28"/>
      <c r="AL337" s="28"/>
      <c r="AM337" s="28"/>
      <c r="AN337" s="28"/>
      <c r="AO337" s="28"/>
      <c r="AP337" s="28"/>
      <c r="AQ337" s="28"/>
      <c r="AR337" s="28"/>
      <c r="AS337" s="28"/>
      <c r="AT337" s="28"/>
      <c r="AU337" s="28"/>
      <c r="AV337" s="28"/>
      <c r="AW337" s="28"/>
      <c r="AX337" s="28"/>
      <c r="AY337" s="28"/>
      <c r="AZ337" s="28"/>
      <c r="BA337" s="28"/>
    </row>
    <row r="338" spans="26:53" x14ac:dyDescent="0.25">
      <c r="Z338" s="28"/>
      <c r="AA338" s="28"/>
      <c r="AB338" s="28"/>
      <c r="AC338" s="28"/>
      <c r="AD338" s="28"/>
      <c r="AE338" s="28"/>
      <c r="AF338" s="28"/>
      <c r="AG338" s="28"/>
      <c r="AH338" s="28"/>
      <c r="AI338" s="28"/>
      <c r="AJ338" s="28"/>
      <c r="AK338" s="28"/>
      <c r="AL338" s="28"/>
      <c r="AM338" s="28"/>
      <c r="AN338" s="28"/>
      <c r="AO338" s="28"/>
      <c r="AP338" s="28"/>
      <c r="AQ338" s="28"/>
      <c r="AR338" s="28"/>
      <c r="AS338" s="28"/>
      <c r="AT338" s="28"/>
      <c r="AU338" s="28"/>
      <c r="AV338" s="28"/>
      <c r="AW338" s="28"/>
      <c r="AX338" s="28"/>
      <c r="AY338" s="28"/>
      <c r="AZ338" s="28"/>
      <c r="BA338" s="28"/>
    </row>
  </sheetData>
  <sheetProtection password="CF88" sheet="1" objects="1" scenarios="1" selectLockedCells="1" selectUnlockedCells="1"/>
  <mergeCells count="39">
    <mergeCell ref="Q8:R8"/>
    <mergeCell ref="G9:G11"/>
    <mergeCell ref="J238:K238"/>
    <mergeCell ref="A237:B237"/>
    <mergeCell ref="D237:H237"/>
    <mergeCell ref="D238:H238"/>
    <mergeCell ref="P237:Q237"/>
    <mergeCell ref="A1:W1"/>
    <mergeCell ref="A2:W2"/>
    <mergeCell ref="A4:W4"/>
    <mergeCell ref="A5:W5"/>
    <mergeCell ref="A7:A11"/>
    <mergeCell ref="B7:B11"/>
    <mergeCell ref="D7:E8"/>
    <mergeCell ref="G7:P7"/>
    <mergeCell ref="D9:D11"/>
    <mergeCell ref="E9:E11"/>
    <mergeCell ref="S9:S11"/>
    <mergeCell ref="S8:W8"/>
    <mergeCell ref="T9:T11"/>
    <mergeCell ref="U9:W9"/>
    <mergeCell ref="I10:J10"/>
    <mergeCell ref="K10:K11"/>
    <mergeCell ref="C7:C12"/>
    <mergeCell ref="F7:F12"/>
    <mergeCell ref="Q7:W7"/>
    <mergeCell ref="P9:P11"/>
    <mergeCell ref="Q9:Q11"/>
    <mergeCell ref="M10:N10"/>
    <mergeCell ref="O10:O11"/>
    <mergeCell ref="U10:V10"/>
    <mergeCell ref="W10:W11"/>
    <mergeCell ref="I9:K9"/>
    <mergeCell ref="L9:L11"/>
    <mergeCell ref="M9:O9"/>
    <mergeCell ref="H9:H11"/>
    <mergeCell ref="R9:R11"/>
    <mergeCell ref="G8:K8"/>
    <mergeCell ref="L8:P8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T243"/>
  <sheetViews>
    <sheetView view="pageBreakPreview" zoomScale="130" zoomScaleNormal="70" zoomScaleSheetLayoutView="130" workbookViewId="0">
      <pane ySplit="13" topLeftCell="A14" activePane="bottomLeft" state="frozen"/>
      <selection pane="bottomLeft" activeCell="A5" sqref="A5:W5"/>
    </sheetView>
  </sheetViews>
  <sheetFormatPr defaultRowHeight="15" x14ac:dyDescent="0.25"/>
  <cols>
    <col min="1" max="1" width="9.42578125" customWidth="1"/>
    <col min="2" max="2" width="44.42578125" customWidth="1"/>
    <col min="3" max="6" width="13.140625" customWidth="1"/>
    <col min="7" max="7" width="10.85546875" hidden="1" customWidth="1"/>
    <col min="8" max="8" width="9.85546875" hidden="1" customWidth="1"/>
    <col min="9" max="10" width="13.140625" hidden="1" customWidth="1"/>
    <col min="11" max="11" width="9.28515625" hidden="1" customWidth="1"/>
    <col min="12" max="12" width="8.42578125" hidden="1" customWidth="1"/>
    <col min="13" max="14" width="13.140625" hidden="1" customWidth="1"/>
    <col min="15" max="15" width="8.28515625" hidden="1" customWidth="1"/>
    <col min="16" max="16" width="8.7109375" hidden="1" customWidth="1"/>
    <col min="17" max="17" width="9.28515625" hidden="1" customWidth="1"/>
    <col min="18" max="18" width="13.140625" hidden="1" customWidth="1"/>
    <col min="19" max="20" width="13.140625" customWidth="1"/>
    <col min="21" max="23" width="13.140625" hidden="1" customWidth="1"/>
    <col min="24" max="24" width="13.140625" customWidth="1"/>
    <col min="25" max="176" width="9.140625" style="28"/>
  </cols>
  <sheetData>
    <row r="1" spans="1:24" ht="18.75" hidden="1" x14ac:dyDescent="0.25">
      <c r="A1" s="303" t="s">
        <v>14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"/>
    </row>
    <row r="2" spans="1:24" ht="18.75" hidden="1" x14ac:dyDescent="0.25">
      <c r="A2" s="303" t="s">
        <v>298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"/>
    </row>
    <row r="3" spans="1:24" ht="18.75" hidden="1" x14ac:dyDescent="0.3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3"/>
    </row>
    <row r="4" spans="1:24" ht="18.75" hidden="1" x14ac:dyDescent="0.25">
      <c r="A4" s="305" t="s">
        <v>175</v>
      </c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5"/>
      <c r="Q4" s="305"/>
      <c r="R4" s="305"/>
      <c r="S4" s="305"/>
      <c r="T4" s="305"/>
      <c r="U4" s="305"/>
      <c r="V4" s="305"/>
      <c r="W4" s="305"/>
      <c r="X4" s="3"/>
    </row>
    <row r="5" spans="1:24" ht="19.5" thickBot="1" x14ac:dyDescent="0.3">
      <c r="A5" s="305" t="s">
        <v>279</v>
      </c>
      <c r="B5" s="305"/>
      <c r="C5" s="305"/>
      <c r="D5" s="305"/>
      <c r="E5" s="305"/>
      <c r="F5" s="305"/>
      <c r="G5" s="305"/>
      <c r="H5" s="305"/>
      <c r="I5" s="305"/>
      <c r="J5" s="305"/>
      <c r="K5" s="305"/>
      <c r="L5" s="305"/>
      <c r="M5" s="305"/>
      <c r="N5" s="305"/>
      <c r="O5" s="305"/>
      <c r="P5" s="305"/>
      <c r="Q5" s="305"/>
      <c r="R5" s="305"/>
      <c r="S5" s="305"/>
      <c r="T5" s="305"/>
      <c r="U5" s="305"/>
      <c r="V5" s="305"/>
      <c r="W5" s="305"/>
      <c r="X5" s="3"/>
    </row>
    <row r="6" spans="1:24" ht="19.5" hidden="1" thickBot="1" x14ac:dyDescent="0.35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3"/>
    </row>
    <row r="7" spans="1:24" ht="16.5" customHeight="1" thickBot="1" x14ac:dyDescent="0.3">
      <c r="A7" s="282" t="s">
        <v>25</v>
      </c>
      <c r="B7" s="282" t="s">
        <v>15</v>
      </c>
      <c r="C7" s="282" t="s">
        <v>345</v>
      </c>
      <c r="D7" s="278" t="s">
        <v>16</v>
      </c>
      <c r="E7" s="279"/>
      <c r="F7" s="282" t="s">
        <v>344</v>
      </c>
      <c r="G7" s="327" t="s">
        <v>1</v>
      </c>
      <c r="H7" s="295"/>
      <c r="I7" s="295"/>
      <c r="J7" s="295"/>
      <c r="K7" s="295"/>
      <c r="L7" s="295"/>
      <c r="M7" s="295"/>
      <c r="N7" s="295"/>
      <c r="O7" s="295"/>
      <c r="P7" s="296"/>
      <c r="Q7" s="327" t="s">
        <v>2</v>
      </c>
      <c r="R7" s="295"/>
      <c r="S7" s="295"/>
      <c r="T7" s="295"/>
      <c r="U7" s="295"/>
      <c r="V7" s="295"/>
      <c r="W7" s="296"/>
      <c r="X7" s="3"/>
    </row>
    <row r="8" spans="1:24" ht="46.5" customHeight="1" thickBot="1" x14ac:dyDescent="0.3">
      <c r="A8" s="283"/>
      <c r="B8" s="283"/>
      <c r="C8" s="283"/>
      <c r="D8" s="280"/>
      <c r="E8" s="281"/>
      <c r="F8" s="283"/>
      <c r="G8" s="327" t="s">
        <v>17</v>
      </c>
      <c r="H8" s="295"/>
      <c r="I8" s="295"/>
      <c r="J8" s="295"/>
      <c r="K8" s="296"/>
      <c r="L8" s="327" t="s">
        <v>18</v>
      </c>
      <c r="M8" s="295"/>
      <c r="N8" s="295"/>
      <c r="O8" s="295"/>
      <c r="P8" s="296"/>
      <c r="Q8" s="327" t="s">
        <v>19</v>
      </c>
      <c r="R8" s="296"/>
      <c r="S8" s="327" t="s">
        <v>20</v>
      </c>
      <c r="T8" s="295"/>
      <c r="U8" s="295"/>
      <c r="V8" s="295"/>
      <c r="W8" s="296"/>
      <c r="X8" s="3"/>
    </row>
    <row r="9" spans="1:24" ht="16.5" thickBot="1" x14ac:dyDescent="0.3">
      <c r="A9" s="283"/>
      <c r="B9" s="283"/>
      <c r="C9" s="283"/>
      <c r="D9" s="282" t="s">
        <v>204</v>
      </c>
      <c r="E9" s="282" t="s">
        <v>297</v>
      </c>
      <c r="F9" s="283"/>
      <c r="G9" s="328" t="s">
        <v>8</v>
      </c>
      <c r="H9" s="328" t="s">
        <v>9</v>
      </c>
      <c r="I9" s="327" t="s">
        <v>21</v>
      </c>
      <c r="J9" s="295"/>
      <c r="K9" s="296"/>
      <c r="L9" s="328" t="s">
        <v>8</v>
      </c>
      <c r="M9" s="327" t="s">
        <v>11</v>
      </c>
      <c r="N9" s="295"/>
      <c r="O9" s="296"/>
      <c r="P9" s="328" t="s">
        <v>22</v>
      </c>
      <c r="Q9" s="328" t="s">
        <v>8</v>
      </c>
      <c r="R9" s="328" t="s">
        <v>9</v>
      </c>
      <c r="S9" s="328" t="s">
        <v>8</v>
      </c>
      <c r="T9" s="328" t="s">
        <v>9</v>
      </c>
      <c r="U9" s="327" t="s">
        <v>11</v>
      </c>
      <c r="V9" s="295"/>
      <c r="W9" s="296"/>
      <c r="X9" s="3"/>
    </row>
    <row r="10" spans="1:24" ht="15" customHeight="1" x14ac:dyDescent="0.25">
      <c r="A10" s="283"/>
      <c r="B10" s="283"/>
      <c r="C10" s="283"/>
      <c r="D10" s="283"/>
      <c r="E10" s="283"/>
      <c r="F10" s="283"/>
      <c r="G10" s="329"/>
      <c r="H10" s="329"/>
      <c r="I10" s="278" t="s">
        <v>12</v>
      </c>
      <c r="J10" s="279"/>
      <c r="K10" s="328" t="s">
        <v>13</v>
      </c>
      <c r="L10" s="329"/>
      <c r="M10" s="278" t="s">
        <v>12</v>
      </c>
      <c r="N10" s="279"/>
      <c r="O10" s="328" t="s">
        <v>13</v>
      </c>
      <c r="P10" s="329"/>
      <c r="Q10" s="329"/>
      <c r="R10" s="329"/>
      <c r="S10" s="329"/>
      <c r="T10" s="329"/>
      <c r="U10" s="278" t="s">
        <v>12</v>
      </c>
      <c r="V10" s="279"/>
      <c r="W10" s="328" t="s">
        <v>13</v>
      </c>
      <c r="X10" s="3"/>
    </row>
    <row r="11" spans="1:24" ht="33.75" customHeight="1" thickBot="1" x14ac:dyDescent="0.3">
      <c r="A11" s="283"/>
      <c r="B11" s="283"/>
      <c r="C11" s="283"/>
      <c r="D11" s="283"/>
      <c r="E11" s="283"/>
      <c r="F11" s="283"/>
      <c r="G11" s="329"/>
      <c r="H11" s="329"/>
      <c r="I11" s="280"/>
      <c r="J11" s="281"/>
      <c r="K11" s="329"/>
      <c r="L11" s="329"/>
      <c r="M11" s="280"/>
      <c r="N11" s="281"/>
      <c r="O11" s="329"/>
      <c r="P11" s="329"/>
      <c r="Q11" s="329"/>
      <c r="R11" s="329"/>
      <c r="S11" s="329"/>
      <c r="T11" s="329"/>
      <c r="U11" s="280"/>
      <c r="V11" s="281"/>
      <c r="W11" s="329"/>
      <c r="X11" s="3"/>
    </row>
    <row r="12" spans="1:24" ht="43.5" hidden="1" customHeight="1" x14ac:dyDescent="0.25">
      <c r="A12" s="283"/>
      <c r="B12" s="283"/>
      <c r="C12" s="283"/>
      <c r="D12" s="283"/>
      <c r="E12" s="283"/>
      <c r="F12" s="283"/>
      <c r="G12" s="329"/>
      <c r="H12" s="329"/>
      <c r="I12" s="6" t="s">
        <v>23</v>
      </c>
      <c r="J12" s="6" t="s">
        <v>24</v>
      </c>
      <c r="K12" s="329"/>
      <c r="L12" s="329"/>
      <c r="M12" s="6" t="s">
        <v>23</v>
      </c>
      <c r="N12" s="6" t="s">
        <v>24</v>
      </c>
      <c r="O12" s="329"/>
      <c r="P12" s="329"/>
      <c r="Q12" s="329"/>
      <c r="R12" s="329"/>
      <c r="S12" s="329"/>
      <c r="T12" s="329"/>
      <c r="U12" s="6" t="s">
        <v>23</v>
      </c>
      <c r="V12" s="6" t="s">
        <v>24</v>
      </c>
      <c r="W12" s="329"/>
      <c r="X12" s="3"/>
    </row>
    <row r="13" spans="1:24" ht="1.5" customHeight="1" thickBot="1" x14ac:dyDescent="0.3">
      <c r="A13" s="124"/>
      <c r="B13" s="124"/>
      <c r="C13" s="124"/>
      <c r="D13" s="124"/>
      <c r="E13" s="124"/>
      <c r="F13" s="124"/>
      <c r="G13" s="125"/>
      <c r="H13" s="125"/>
      <c r="I13" s="6"/>
      <c r="J13" s="6"/>
      <c r="K13" s="125"/>
      <c r="L13" s="125"/>
      <c r="M13" s="6"/>
      <c r="N13" s="6"/>
      <c r="O13" s="125"/>
      <c r="P13" s="125"/>
      <c r="Q13" s="125"/>
      <c r="R13" s="125"/>
      <c r="S13" s="125"/>
      <c r="T13" s="125"/>
      <c r="U13" s="6"/>
      <c r="V13" s="6"/>
      <c r="W13" s="125"/>
      <c r="X13" s="3"/>
    </row>
    <row r="14" spans="1:24" ht="18" customHeight="1" x14ac:dyDescent="0.25">
      <c r="A14" s="123">
        <v>1</v>
      </c>
      <c r="B14" s="123">
        <v>2</v>
      </c>
      <c r="C14" s="123">
        <v>3</v>
      </c>
      <c r="D14" s="123">
        <v>4</v>
      </c>
      <c r="E14" s="123">
        <v>5</v>
      </c>
      <c r="F14" s="123">
        <v>6</v>
      </c>
      <c r="G14" s="123">
        <v>7</v>
      </c>
      <c r="H14" s="123">
        <v>8</v>
      </c>
      <c r="I14" s="123">
        <v>9</v>
      </c>
      <c r="J14" s="123">
        <v>10</v>
      </c>
      <c r="K14" s="123">
        <v>11</v>
      </c>
      <c r="L14" s="123">
        <v>12</v>
      </c>
      <c r="M14" s="123">
        <v>13</v>
      </c>
      <c r="N14" s="123">
        <v>14</v>
      </c>
      <c r="O14" s="123">
        <v>15</v>
      </c>
      <c r="P14" s="123">
        <v>16</v>
      </c>
      <c r="Q14" s="123">
        <v>17</v>
      </c>
      <c r="R14" s="123">
        <v>18</v>
      </c>
      <c r="S14" s="123">
        <v>19</v>
      </c>
      <c r="T14" s="123">
        <v>20</v>
      </c>
      <c r="U14" s="123">
        <v>21</v>
      </c>
      <c r="V14" s="123">
        <v>22</v>
      </c>
      <c r="W14" s="123">
        <v>23</v>
      </c>
      <c r="X14" s="3"/>
    </row>
    <row r="15" spans="1:24" s="162" customFormat="1" ht="18.75" x14ac:dyDescent="0.3">
      <c r="A15" s="153">
        <v>1</v>
      </c>
      <c r="B15" s="154" t="s">
        <v>27</v>
      </c>
      <c r="C15" s="155">
        <f>SUM(C16:C19)</f>
        <v>137.72499999999999</v>
      </c>
      <c r="D15" s="161">
        <f>SUM(D16:D19)</f>
        <v>0</v>
      </c>
      <c r="E15" s="161">
        <f>SUM(E16:E19)</f>
        <v>0</v>
      </c>
      <c r="F15" s="168">
        <f>E15/C15</f>
        <v>0</v>
      </c>
      <c r="G15" s="161">
        <f t="shared" ref="G15:Q15" si="0">SUM(G16:G19)</f>
        <v>0</v>
      </c>
      <c r="H15" s="215">
        <f t="shared" si="0"/>
        <v>0</v>
      </c>
      <c r="I15" s="215">
        <f t="shared" si="0"/>
        <v>0</v>
      </c>
      <c r="J15" s="215">
        <f t="shared" si="0"/>
        <v>0</v>
      </c>
      <c r="K15" s="215">
        <f t="shared" si="0"/>
        <v>0</v>
      </c>
      <c r="L15" s="215">
        <f t="shared" si="0"/>
        <v>0</v>
      </c>
      <c r="M15" s="215">
        <f t="shared" si="0"/>
        <v>0</v>
      </c>
      <c r="N15" s="215">
        <f t="shared" si="0"/>
        <v>0</v>
      </c>
      <c r="O15" s="215">
        <f t="shared" si="0"/>
        <v>0</v>
      </c>
      <c r="P15" s="158">
        <f t="shared" si="0"/>
        <v>0</v>
      </c>
      <c r="Q15" s="161">
        <f t="shared" si="0"/>
        <v>0</v>
      </c>
      <c r="R15" s="218">
        <v>0</v>
      </c>
      <c r="S15" s="215">
        <f>SUM(S16:S19)</f>
        <v>0</v>
      </c>
      <c r="T15" s="218">
        <v>0</v>
      </c>
      <c r="U15" s="26"/>
      <c r="V15" s="26"/>
      <c r="W15" s="26"/>
    </row>
    <row r="16" spans="1:24" s="48" customFormat="1" ht="21" customHeight="1" x14ac:dyDescent="0.3">
      <c r="A16" s="75">
        <v>2</v>
      </c>
      <c r="B16" s="49" t="s">
        <v>309</v>
      </c>
      <c r="C16" s="50"/>
      <c r="D16" s="51">
        <v>0</v>
      </c>
      <c r="E16" s="51">
        <v>0</v>
      </c>
      <c r="F16" s="242">
        <v>0</v>
      </c>
      <c r="G16" s="73"/>
      <c r="H16" s="72"/>
      <c r="I16" s="73"/>
      <c r="J16" s="73"/>
      <c r="K16" s="73"/>
      <c r="L16" s="73"/>
      <c r="M16" s="73"/>
      <c r="N16" s="73"/>
      <c r="O16" s="73"/>
      <c r="P16" s="74"/>
      <c r="Q16" s="52"/>
      <c r="R16" s="72"/>
      <c r="S16" s="73"/>
      <c r="T16" s="72"/>
      <c r="U16" s="11"/>
      <c r="V16" s="11"/>
      <c r="W16" s="11"/>
    </row>
    <row r="17" spans="1:23" s="48" customFormat="1" ht="20.25" customHeight="1" x14ac:dyDescent="0.3">
      <c r="A17" s="75">
        <v>3</v>
      </c>
      <c r="B17" s="49" t="s">
        <v>218</v>
      </c>
      <c r="C17" s="50">
        <v>9.4610000000000003</v>
      </c>
      <c r="D17" s="51"/>
      <c r="E17" s="51">
        <v>0</v>
      </c>
      <c r="F17" s="242">
        <f>E17/C17</f>
        <v>0</v>
      </c>
      <c r="G17" s="73"/>
      <c r="H17" s="72"/>
      <c r="I17" s="73"/>
      <c r="J17" s="73"/>
      <c r="K17" s="73"/>
      <c r="L17" s="73"/>
      <c r="M17" s="73"/>
      <c r="N17" s="73"/>
      <c r="O17" s="73"/>
      <c r="P17" s="74"/>
      <c r="Q17" s="52"/>
      <c r="R17" s="72"/>
      <c r="S17" s="73"/>
      <c r="T17" s="72"/>
      <c r="U17" s="11"/>
      <c r="V17" s="11"/>
      <c r="W17" s="11"/>
    </row>
    <row r="18" spans="1:23" s="48" customFormat="1" ht="18.75" customHeight="1" x14ac:dyDescent="0.3">
      <c r="A18" s="75">
        <v>4</v>
      </c>
      <c r="B18" s="49" t="s">
        <v>219</v>
      </c>
      <c r="C18" s="50">
        <v>84.816000000000003</v>
      </c>
      <c r="D18" s="51"/>
      <c r="E18" s="51">
        <v>0</v>
      </c>
      <c r="F18" s="242">
        <f>E18/C18</f>
        <v>0</v>
      </c>
      <c r="G18" s="73"/>
      <c r="H18" s="72"/>
      <c r="I18" s="73"/>
      <c r="J18" s="73"/>
      <c r="K18" s="73"/>
      <c r="L18" s="73"/>
      <c r="M18" s="73"/>
      <c r="N18" s="73"/>
      <c r="O18" s="73"/>
      <c r="P18" s="74"/>
      <c r="Q18" s="52"/>
      <c r="R18" s="72"/>
      <c r="S18" s="73"/>
      <c r="T18" s="72"/>
      <c r="U18" s="11"/>
      <c r="V18" s="11"/>
      <c r="W18" s="11"/>
    </row>
    <row r="19" spans="1:23" s="46" customFormat="1" ht="16.5" customHeight="1" x14ac:dyDescent="0.3">
      <c r="A19" s="85">
        <v>5</v>
      </c>
      <c r="B19" s="93" t="s">
        <v>29</v>
      </c>
      <c r="C19" s="87">
        <v>43.448</v>
      </c>
      <c r="D19" s="88">
        <v>0</v>
      </c>
      <c r="E19" s="88">
        <v>0</v>
      </c>
      <c r="F19" s="244">
        <f>E19/C19</f>
        <v>0</v>
      </c>
      <c r="G19" s="95"/>
      <c r="H19" s="94"/>
      <c r="I19" s="95"/>
      <c r="J19" s="95"/>
      <c r="K19" s="95"/>
      <c r="L19" s="95"/>
      <c r="M19" s="95"/>
      <c r="N19" s="95"/>
      <c r="O19" s="95"/>
      <c r="P19" s="96"/>
      <c r="Q19" s="89"/>
      <c r="R19" s="94"/>
      <c r="S19" s="95"/>
      <c r="T19" s="94"/>
      <c r="U19" s="11"/>
      <c r="V19" s="11"/>
      <c r="W19" s="11"/>
    </row>
    <row r="20" spans="1:23" s="162" customFormat="1" ht="18" customHeight="1" x14ac:dyDescent="0.3">
      <c r="A20" s="153">
        <v>6</v>
      </c>
      <c r="B20" s="164" t="s">
        <v>30</v>
      </c>
      <c r="C20" s="165">
        <f>SUM(C21:C34)</f>
        <v>463.28100000000006</v>
      </c>
      <c r="D20" s="200">
        <f>SUM(D21:D34)</f>
        <v>17</v>
      </c>
      <c r="E20" s="200">
        <f>SUM(E21:E34)</f>
        <v>6</v>
      </c>
      <c r="F20" s="168">
        <f>E20/C20</f>
        <v>1.2951103110207409E-2</v>
      </c>
      <c r="G20" s="200">
        <f t="shared" ref="G20:Q20" si="1">SUM(G21:G34)</f>
        <v>0</v>
      </c>
      <c r="H20" s="213">
        <f t="shared" si="1"/>
        <v>0</v>
      </c>
      <c r="I20" s="213">
        <f t="shared" si="1"/>
        <v>0</v>
      </c>
      <c r="J20" s="213">
        <f t="shared" si="1"/>
        <v>0</v>
      </c>
      <c r="K20" s="213">
        <f t="shared" si="1"/>
        <v>0</v>
      </c>
      <c r="L20" s="213">
        <f t="shared" si="1"/>
        <v>0</v>
      </c>
      <c r="M20" s="213">
        <f t="shared" si="1"/>
        <v>0</v>
      </c>
      <c r="N20" s="213">
        <f t="shared" si="1"/>
        <v>0</v>
      </c>
      <c r="O20" s="213">
        <f t="shared" si="1"/>
        <v>0</v>
      </c>
      <c r="P20" s="176">
        <f t="shared" si="1"/>
        <v>0</v>
      </c>
      <c r="Q20" s="241">
        <f t="shared" si="1"/>
        <v>0</v>
      </c>
      <c r="R20" s="218">
        <f t="shared" ref="R20:R77" si="2">Q20/E20*100</f>
        <v>0</v>
      </c>
      <c r="S20" s="213">
        <f>SUM(S21:S34)</f>
        <v>0</v>
      </c>
      <c r="T20" s="218">
        <f t="shared" ref="T20:T77" si="3">S20/E20*100</f>
        <v>0</v>
      </c>
      <c r="U20" s="26"/>
      <c r="V20" s="26"/>
      <c r="W20" s="26"/>
    </row>
    <row r="21" spans="1:23" s="42" customFormat="1" ht="18.75" x14ac:dyDescent="0.3">
      <c r="A21" s="43">
        <v>7</v>
      </c>
      <c r="B21" s="36" t="s">
        <v>31</v>
      </c>
      <c r="C21" s="37">
        <v>29.343</v>
      </c>
      <c r="D21" s="38">
        <v>5</v>
      </c>
      <c r="E21" s="39">
        <v>1</v>
      </c>
      <c r="F21" s="243">
        <f>E21/C21</f>
        <v>3.4079678287836965E-2</v>
      </c>
      <c r="G21" s="68"/>
      <c r="H21" s="67"/>
      <c r="I21" s="68"/>
      <c r="J21" s="68"/>
      <c r="K21" s="68"/>
      <c r="L21" s="68"/>
      <c r="M21" s="68"/>
      <c r="N21" s="68"/>
      <c r="O21" s="68"/>
      <c r="P21" s="69"/>
      <c r="Q21" s="39"/>
      <c r="R21" s="67"/>
      <c r="S21" s="68"/>
      <c r="T21" s="67"/>
      <c r="U21" s="11"/>
      <c r="V21" s="11"/>
      <c r="W21" s="11"/>
    </row>
    <row r="22" spans="1:23" s="48" customFormat="1" ht="21.75" customHeight="1" x14ac:dyDescent="0.3">
      <c r="A22" s="75">
        <v>8</v>
      </c>
      <c r="B22" s="49" t="s">
        <v>310</v>
      </c>
      <c r="C22" s="50"/>
      <c r="D22" s="51">
        <v>0</v>
      </c>
      <c r="E22" s="52">
        <v>0</v>
      </c>
      <c r="F22" s="242">
        <v>0</v>
      </c>
      <c r="G22" s="73"/>
      <c r="H22" s="72"/>
      <c r="I22" s="73"/>
      <c r="J22" s="73"/>
      <c r="K22" s="73"/>
      <c r="L22" s="73"/>
      <c r="M22" s="73"/>
      <c r="N22" s="73"/>
      <c r="O22" s="73"/>
      <c r="P22" s="74"/>
      <c r="Q22" s="52"/>
      <c r="R22" s="72"/>
      <c r="S22" s="73"/>
      <c r="T22" s="72"/>
      <c r="U22" s="11"/>
      <c r="V22" s="11"/>
      <c r="W22" s="11"/>
    </row>
    <row r="23" spans="1:23" s="48" customFormat="1" ht="18.75" x14ac:dyDescent="0.3">
      <c r="A23" s="75">
        <v>9</v>
      </c>
      <c r="B23" s="49" t="s">
        <v>220</v>
      </c>
      <c r="C23" s="50">
        <v>36.554000000000002</v>
      </c>
      <c r="D23" s="51"/>
      <c r="E23" s="52">
        <v>0</v>
      </c>
      <c r="F23" s="242">
        <f t="shared" ref="F23:F36" si="4">E23/C23</f>
        <v>0</v>
      </c>
      <c r="G23" s="73"/>
      <c r="H23" s="72"/>
      <c r="I23" s="73"/>
      <c r="J23" s="73"/>
      <c r="K23" s="73"/>
      <c r="L23" s="73"/>
      <c r="M23" s="73"/>
      <c r="N23" s="73"/>
      <c r="O23" s="73"/>
      <c r="P23" s="74"/>
      <c r="Q23" s="52"/>
      <c r="R23" s="72"/>
      <c r="S23" s="73"/>
      <c r="T23" s="72"/>
      <c r="U23" s="11"/>
      <c r="V23" s="11"/>
      <c r="W23" s="11"/>
    </row>
    <row r="24" spans="1:23" s="48" customFormat="1" ht="18.75" x14ac:dyDescent="0.3">
      <c r="A24" s="75">
        <v>10</v>
      </c>
      <c r="B24" s="49" t="s">
        <v>221</v>
      </c>
      <c r="C24" s="50">
        <v>10.96</v>
      </c>
      <c r="D24" s="51"/>
      <c r="E24" s="52">
        <v>0</v>
      </c>
      <c r="F24" s="242">
        <f t="shared" si="4"/>
        <v>0</v>
      </c>
      <c r="G24" s="73"/>
      <c r="H24" s="72"/>
      <c r="I24" s="73"/>
      <c r="J24" s="73"/>
      <c r="K24" s="73"/>
      <c r="L24" s="73"/>
      <c r="M24" s="73"/>
      <c r="N24" s="73"/>
      <c r="O24" s="73"/>
      <c r="P24" s="74"/>
      <c r="Q24" s="52"/>
      <c r="R24" s="72"/>
      <c r="S24" s="73"/>
      <c r="T24" s="72"/>
      <c r="U24" s="11"/>
      <c r="V24" s="11"/>
      <c r="W24" s="11"/>
    </row>
    <row r="25" spans="1:23" s="48" customFormat="1" ht="18.75" x14ac:dyDescent="0.3">
      <c r="A25" s="75">
        <v>11</v>
      </c>
      <c r="B25" s="49" t="s">
        <v>222</v>
      </c>
      <c r="C25" s="50">
        <v>4.1310000000000002</v>
      </c>
      <c r="D25" s="51"/>
      <c r="E25" s="52">
        <v>0</v>
      </c>
      <c r="F25" s="242">
        <f t="shared" si="4"/>
        <v>0</v>
      </c>
      <c r="G25" s="73"/>
      <c r="H25" s="72"/>
      <c r="I25" s="73"/>
      <c r="J25" s="73"/>
      <c r="K25" s="73"/>
      <c r="L25" s="73"/>
      <c r="M25" s="73"/>
      <c r="N25" s="73"/>
      <c r="O25" s="73"/>
      <c r="P25" s="74"/>
      <c r="Q25" s="52"/>
      <c r="R25" s="72"/>
      <c r="S25" s="73"/>
      <c r="T25" s="72"/>
      <c r="U25" s="11"/>
      <c r="V25" s="11"/>
      <c r="W25" s="11"/>
    </row>
    <row r="26" spans="1:23" s="48" customFormat="1" ht="18.75" x14ac:dyDescent="0.3">
      <c r="A26" s="75">
        <v>12</v>
      </c>
      <c r="B26" s="49" t="s">
        <v>223</v>
      </c>
      <c r="C26" s="50">
        <v>5.1109999999999998</v>
      </c>
      <c r="D26" s="51"/>
      <c r="E26" s="52">
        <v>0</v>
      </c>
      <c r="F26" s="242">
        <f t="shared" si="4"/>
        <v>0</v>
      </c>
      <c r="G26" s="73"/>
      <c r="H26" s="72"/>
      <c r="I26" s="73"/>
      <c r="J26" s="73"/>
      <c r="K26" s="73"/>
      <c r="L26" s="73"/>
      <c r="M26" s="73"/>
      <c r="N26" s="73"/>
      <c r="O26" s="73"/>
      <c r="P26" s="74"/>
      <c r="Q26" s="52"/>
      <c r="R26" s="72"/>
      <c r="S26" s="73"/>
      <c r="T26" s="72"/>
      <c r="U26" s="11"/>
      <c r="V26" s="11"/>
      <c r="W26" s="11"/>
    </row>
    <row r="27" spans="1:23" s="46" customFormat="1" ht="18.75" x14ac:dyDescent="0.3">
      <c r="A27" s="85">
        <v>13</v>
      </c>
      <c r="B27" s="93" t="s">
        <v>33</v>
      </c>
      <c r="C27" s="87">
        <v>152.04400000000001</v>
      </c>
      <c r="D27" s="88">
        <v>4</v>
      </c>
      <c r="E27" s="89">
        <v>4</v>
      </c>
      <c r="F27" s="244">
        <f t="shared" si="4"/>
        <v>2.6308173949646154E-2</v>
      </c>
      <c r="G27" s="95"/>
      <c r="H27" s="94"/>
      <c r="I27" s="95"/>
      <c r="J27" s="95"/>
      <c r="K27" s="95"/>
      <c r="L27" s="95"/>
      <c r="M27" s="95"/>
      <c r="N27" s="95"/>
      <c r="O27" s="95"/>
      <c r="P27" s="96"/>
      <c r="Q27" s="89"/>
      <c r="R27" s="94"/>
      <c r="S27" s="95"/>
      <c r="T27" s="94"/>
      <c r="U27" s="11"/>
      <c r="V27" s="11"/>
      <c r="W27" s="11"/>
    </row>
    <row r="28" spans="1:23" s="46" customFormat="1" ht="18.75" x14ac:dyDescent="0.3">
      <c r="A28" s="85">
        <v>14</v>
      </c>
      <c r="B28" s="93" t="s">
        <v>34</v>
      </c>
      <c r="C28" s="87">
        <v>16.684999999999999</v>
      </c>
      <c r="D28" s="88">
        <v>0</v>
      </c>
      <c r="E28" s="89">
        <v>0</v>
      </c>
      <c r="F28" s="244">
        <f t="shared" si="4"/>
        <v>0</v>
      </c>
      <c r="G28" s="95"/>
      <c r="H28" s="94"/>
      <c r="I28" s="95"/>
      <c r="J28" s="95"/>
      <c r="K28" s="95"/>
      <c r="L28" s="95"/>
      <c r="M28" s="95"/>
      <c r="N28" s="95"/>
      <c r="O28" s="95"/>
      <c r="P28" s="96"/>
      <c r="Q28" s="89"/>
      <c r="R28" s="94"/>
      <c r="S28" s="95"/>
      <c r="T28" s="94"/>
      <c r="U28" s="11"/>
      <c r="V28" s="11"/>
      <c r="W28" s="11"/>
    </row>
    <row r="29" spans="1:23" s="46" customFormat="1" ht="18.75" x14ac:dyDescent="0.3">
      <c r="A29" s="85">
        <v>15</v>
      </c>
      <c r="B29" s="93" t="s">
        <v>35</v>
      </c>
      <c r="C29" s="87">
        <v>40.914000000000001</v>
      </c>
      <c r="D29" s="88">
        <v>2</v>
      </c>
      <c r="E29" s="89">
        <v>0</v>
      </c>
      <c r="F29" s="244">
        <f t="shared" si="4"/>
        <v>0</v>
      </c>
      <c r="G29" s="95"/>
      <c r="H29" s="94"/>
      <c r="I29" s="95"/>
      <c r="J29" s="95"/>
      <c r="K29" s="95"/>
      <c r="L29" s="95"/>
      <c r="M29" s="95"/>
      <c r="N29" s="95"/>
      <c r="O29" s="95"/>
      <c r="P29" s="96"/>
      <c r="Q29" s="89"/>
      <c r="R29" s="94"/>
      <c r="S29" s="95"/>
      <c r="T29" s="94"/>
      <c r="U29" s="11"/>
      <c r="V29" s="11"/>
      <c r="W29" s="11"/>
    </row>
    <row r="30" spans="1:23" s="46" customFormat="1" ht="31.5" customHeight="1" x14ac:dyDescent="0.3">
      <c r="A30" s="85">
        <v>16</v>
      </c>
      <c r="B30" s="99" t="s">
        <v>38</v>
      </c>
      <c r="C30" s="87">
        <v>30.908000000000001</v>
      </c>
      <c r="D30" s="88">
        <v>5</v>
      </c>
      <c r="E30" s="89">
        <v>1</v>
      </c>
      <c r="F30" s="244">
        <f t="shared" si="4"/>
        <v>3.2354083085285361E-2</v>
      </c>
      <c r="G30" s="95"/>
      <c r="H30" s="94"/>
      <c r="I30" s="95"/>
      <c r="J30" s="95"/>
      <c r="K30" s="95"/>
      <c r="L30" s="95"/>
      <c r="M30" s="95"/>
      <c r="N30" s="95"/>
      <c r="O30" s="95"/>
      <c r="P30" s="96"/>
      <c r="Q30" s="89"/>
      <c r="R30" s="94"/>
      <c r="S30" s="95"/>
      <c r="T30" s="94"/>
      <c r="U30" s="11"/>
      <c r="V30" s="11"/>
      <c r="W30" s="11"/>
    </row>
    <row r="31" spans="1:23" s="46" customFormat="1" ht="18.75" x14ac:dyDescent="0.3">
      <c r="A31" s="85">
        <v>17</v>
      </c>
      <c r="B31" s="86" t="s">
        <v>186</v>
      </c>
      <c r="C31" s="87">
        <v>8.3089999999999993</v>
      </c>
      <c r="D31" s="88">
        <v>0</v>
      </c>
      <c r="E31" s="89">
        <v>0</v>
      </c>
      <c r="F31" s="244">
        <f t="shared" si="4"/>
        <v>0</v>
      </c>
      <c r="G31" s="95"/>
      <c r="H31" s="94"/>
      <c r="I31" s="95"/>
      <c r="J31" s="95"/>
      <c r="K31" s="95"/>
      <c r="L31" s="95"/>
      <c r="M31" s="95"/>
      <c r="N31" s="95"/>
      <c r="O31" s="95"/>
      <c r="P31" s="96"/>
      <c r="Q31" s="89"/>
      <c r="R31" s="94"/>
      <c r="S31" s="95"/>
      <c r="T31" s="94"/>
      <c r="U31" s="95"/>
      <c r="V31" s="95"/>
      <c r="W31" s="95"/>
    </row>
    <row r="32" spans="1:23" s="46" customFormat="1" ht="18.75" x14ac:dyDescent="0.3">
      <c r="A32" s="85">
        <v>18</v>
      </c>
      <c r="B32" s="86" t="s">
        <v>187</v>
      </c>
      <c r="C32" s="87">
        <v>44.75</v>
      </c>
      <c r="D32" s="88">
        <v>1</v>
      </c>
      <c r="E32" s="89">
        <v>0</v>
      </c>
      <c r="F32" s="244">
        <f t="shared" si="4"/>
        <v>0</v>
      </c>
      <c r="G32" s="95"/>
      <c r="H32" s="94"/>
      <c r="I32" s="95"/>
      <c r="J32" s="95"/>
      <c r="K32" s="95"/>
      <c r="L32" s="95"/>
      <c r="M32" s="95"/>
      <c r="N32" s="95"/>
      <c r="O32" s="95"/>
      <c r="P32" s="96"/>
      <c r="Q32" s="89"/>
      <c r="R32" s="94"/>
      <c r="S32" s="95"/>
      <c r="T32" s="94"/>
      <c r="U32" s="95"/>
      <c r="V32" s="95"/>
      <c r="W32" s="95"/>
    </row>
    <row r="33" spans="1:23" s="46" customFormat="1" ht="18.75" x14ac:dyDescent="0.3">
      <c r="A33" s="85">
        <v>19</v>
      </c>
      <c r="B33" s="86" t="s">
        <v>36</v>
      </c>
      <c r="C33" s="87">
        <v>44.792000000000002</v>
      </c>
      <c r="D33" s="88">
        <v>0</v>
      </c>
      <c r="E33" s="89">
        <v>0</v>
      </c>
      <c r="F33" s="244">
        <f t="shared" si="4"/>
        <v>0</v>
      </c>
      <c r="G33" s="95"/>
      <c r="H33" s="94"/>
      <c r="I33" s="95"/>
      <c r="J33" s="95"/>
      <c r="K33" s="95"/>
      <c r="L33" s="95"/>
      <c r="M33" s="95"/>
      <c r="N33" s="95"/>
      <c r="O33" s="95"/>
      <c r="P33" s="96"/>
      <c r="Q33" s="89"/>
      <c r="R33" s="94"/>
      <c r="S33" s="95"/>
      <c r="T33" s="94"/>
      <c r="U33" s="95"/>
      <c r="V33" s="95"/>
      <c r="W33" s="95"/>
    </row>
    <row r="34" spans="1:23" s="46" customFormat="1" ht="18.75" x14ac:dyDescent="0.3">
      <c r="A34" s="85">
        <v>20</v>
      </c>
      <c r="B34" s="86" t="s">
        <v>37</v>
      </c>
      <c r="C34" s="87">
        <v>38.78</v>
      </c>
      <c r="D34" s="88">
        <v>0</v>
      </c>
      <c r="E34" s="89">
        <v>0</v>
      </c>
      <c r="F34" s="244">
        <f t="shared" si="4"/>
        <v>0</v>
      </c>
      <c r="G34" s="95"/>
      <c r="H34" s="94"/>
      <c r="I34" s="95"/>
      <c r="J34" s="95"/>
      <c r="K34" s="95"/>
      <c r="L34" s="95"/>
      <c r="M34" s="95"/>
      <c r="N34" s="95"/>
      <c r="O34" s="95"/>
      <c r="P34" s="96"/>
      <c r="Q34" s="89"/>
      <c r="R34" s="94"/>
      <c r="S34" s="95"/>
      <c r="T34" s="94"/>
      <c r="U34" s="95"/>
      <c r="V34" s="95"/>
      <c r="W34" s="95"/>
    </row>
    <row r="35" spans="1:23" s="162" customFormat="1" ht="18.75" x14ac:dyDescent="0.3">
      <c r="A35" s="153">
        <v>21</v>
      </c>
      <c r="B35" s="164" t="s">
        <v>39</v>
      </c>
      <c r="C35" s="165">
        <f>SUM(C36:C42)</f>
        <v>876.24599999999998</v>
      </c>
      <c r="D35" s="200">
        <f>SUM(D36:D42)</f>
        <v>26</v>
      </c>
      <c r="E35" s="200">
        <f>E36+E37+E40+E41+E42</f>
        <v>15</v>
      </c>
      <c r="F35" s="168">
        <f t="shared" si="4"/>
        <v>1.711848042672948E-2</v>
      </c>
      <c r="G35" s="200">
        <f t="shared" ref="G35:Q35" si="5">SUM(G36:G42)</f>
        <v>0</v>
      </c>
      <c r="H35" s="213">
        <f t="shared" si="5"/>
        <v>0</v>
      </c>
      <c r="I35" s="213">
        <f t="shared" si="5"/>
        <v>0</v>
      </c>
      <c r="J35" s="213">
        <f t="shared" si="5"/>
        <v>0</v>
      </c>
      <c r="K35" s="213">
        <f t="shared" si="5"/>
        <v>0</v>
      </c>
      <c r="L35" s="213">
        <f t="shared" si="5"/>
        <v>0</v>
      </c>
      <c r="M35" s="213">
        <f t="shared" si="5"/>
        <v>0</v>
      </c>
      <c r="N35" s="213">
        <f t="shared" si="5"/>
        <v>0</v>
      </c>
      <c r="O35" s="213">
        <f t="shared" si="5"/>
        <v>0</v>
      </c>
      <c r="P35" s="176">
        <f t="shared" si="5"/>
        <v>0</v>
      </c>
      <c r="Q35" s="241">
        <f t="shared" si="5"/>
        <v>0</v>
      </c>
      <c r="R35" s="218">
        <f t="shared" si="2"/>
        <v>0</v>
      </c>
      <c r="S35" s="213">
        <f>SUM(S36:S42)</f>
        <v>0</v>
      </c>
      <c r="T35" s="218">
        <f t="shared" si="3"/>
        <v>0</v>
      </c>
      <c r="U35" s="26"/>
      <c r="V35" s="26"/>
      <c r="W35" s="26"/>
    </row>
    <row r="36" spans="1:23" s="42" customFormat="1" ht="18.75" x14ac:dyDescent="0.3">
      <c r="A36" s="43">
        <v>22</v>
      </c>
      <c r="B36" s="44" t="s">
        <v>41</v>
      </c>
      <c r="C36" s="37">
        <v>129.465</v>
      </c>
      <c r="D36" s="38">
        <v>0</v>
      </c>
      <c r="E36" s="39">
        <v>1</v>
      </c>
      <c r="F36" s="243">
        <f t="shared" si="4"/>
        <v>7.7240953153361915E-3</v>
      </c>
      <c r="G36" s="68"/>
      <c r="H36" s="67"/>
      <c r="I36" s="68"/>
      <c r="J36" s="68"/>
      <c r="K36" s="68"/>
      <c r="L36" s="68"/>
      <c r="M36" s="68"/>
      <c r="N36" s="68"/>
      <c r="O36" s="68"/>
      <c r="P36" s="69"/>
      <c r="Q36" s="39"/>
      <c r="R36" s="67"/>
      <c r="S36" s="68"/>
      <c r="T36" s="67"/>
      <c r="U36" s="11"/>
      <c r="V36" s="11"/>
      <c r="W36" s="11"/>
    </row>
    <row r="37" spans="1:23" s="48" customFormat="1" ht="29.25" customHeight="1" x14ac:dyDescent="0.3">
      <c r="A37" s="75">
        <v>23</v>
      </c>
      <c r="B37" s="49" t="s">
        <v>328</v>
      </c>
      <c r="C37" s="50"/>
      <c r="D37" s="51">
        <v>4</v>
      </c>
      <c r="E37" s="51">
        <v>9</v>
      </c>
      <c r="F37" s="242">
        <v>0</v>
      </c>
      <c r="G37" s="73"/>
      <c r="H37" s="72"/>
      <c r="I37" s="73"/>
      <c r="J37" s="73"/>
      <c r="K37" s="73"/>
      <c r="L37" s="73"/>
      <c r="M37" s="73"/>
      <c r="N37" s="73"/>
      <c r="O37" s="73"/>
      <c r="P37" s="74"/>
      <c r="Q37" s="52"/>
      <c r="R37" s="72"/>
      <c r="S37" s="73"/>
      <c r="T37" s="72"/>
      <c r="U37" s="11"/>
      <c r="V37" s="11"/>
      <c r="W37" s="11"/>
    </row>
    <row r="38" spans="1:23" s="48" customFormat="1" ht="18.75" x14ac:dyDescent="0.3">
      <c r="A38" s="75">
        <v>24</v>
      </c>
      <c r="B38" s="49" t="s">
        <v>226</v>
      </c>
      <c r="C38" s="50">
        <v>5.1150000000000002</v>
      </c>
      <c r="D38" s="51"/>
      <c r="E38" s="51">
        <v>0</v>
      </c>
      <c r="F38" s="242">
        <f t="shared" ref="F38:F46" si="6">E38/C38</f>
        <v>0</v>
      </c>
      <c r="G38" s="73"/>
      <c r="H38" s="72"/>
      <c r="I38" s="73"/>
      <c r="J38" s="73"/>
      <c r="K38" s="73"/>
      <c r="L38" s="73"/>
      <c r="M38" s="73"/>
      <c r="N38" s="73"/>
      <c r="O38" s="73"/>
      <c r="P38" s="74"/>
      <c r="Q38" s="52"/>
      <c r="R38" s="72"/>
      <c r="S38" s="73"/>
      <c r="T38" s="72"/>
      <c r="U38" s="11"/>
      <c r="V38" s="11"/>
      <c r="W38" s="11"/>
    </row>
    <row r="39" spans="1:23" s="48" customFormat="1" ht="18.75" x14ac:dyDescent="0.3">
      <c r="A39" s="75">
        <v>25</v>
      </c>
      <c r="B39" s="49" t="s">
        <v>227</v>
      </c>
      <c r="C39" s="50">
        <v>587.20899999999995</v>
      </c>
      <c r="D39" s="51"/>
      <c r="E39" s="51">
        <v>9</v>
      </c>
      <c r="F39" s="242">
        <f t="shared" si="6"/>
        <v>1.532674056426247E-2</v>
      </c>
      <c r="G39" s="73"/>
      <c r="H39" s="72"/>
      <c r="I39" s="73"/>
      <c r="J39" s="73"/>
      <c r="K39" s="73"/>
      <c r="L39" s="73"/>
      <c r="M39" s="73"/>
      <c r="N39" s="73"/>
      <c r="O39" s="73"/>
      <c r="P39" s="74"/>
      <c r="Q39" s="52"/>
      <c r="R39" s="72"/>
      <c r="S39" s="73"/>
      <c r="T39" s="72"/>
      <c r="U39" s="11"/>
      <c r="V39" s="11"/>
      <c r="W39" s="11"/>
    </row>
    <row r="40" spans="1:23" s="46" customFormat="1" ht="18.75" x14ac:dyDescent="0.3">
      <c r="A40" s="85">
        <v>26</v>
      </c>
      <c r="B40" s="93" t="s">
        <v>43</v>
      </c>
      <c r="C40" s="87">
        <v>68.77</v>
      </c>
      <c r="D40" s="88">
        <v>2</v>
      </c>
      <c r="E40" s="88">
        <v>0</v>
      </c>
      <c r="F40" s="244">
        <f t="shared" si="6"/>
        <v>0</v>
      </c>
      <c r="G40" s="95"/>
      <c r="H40" s="94"/>
      <c r="I40" s="95"/>
      <c r="J40" s="95"/>
      <c r="K40" s="95"/>
      <c r="L40" s="95"/>
      <c r="M40" s="95"/>
      <c r="N40" s="95"/>
      <c r="O40" s="95"/>
      <c r="P40" s="96"/>
      <c r="Q40" s="89"/>
      <c r="R40" s="94"/>
      <c r="S40" s="95"/>
      <c r="T40" s="94"/>
      <c r="U40" s="95"/>
      <c r="V40" s="95"/>
      <c r="W40" s="95"/>
    </row>
    <row r="41" spans="1:23" s="46" customFormat="1" ht="18.75" x14ac:dyDescent="0.3">
      <c r="A41" s="85">
        <v>27</v>
      </c>
      <c r="B41" s="93" t="s">
        <v>44</v>
      </c>
      <c r="C41" s="87">
        <v>17.311</v>
      </c>
      <c r="D41" s="88">
        <v>10</v>
      </c>
      <c r="E41" s="88">
        <v>1</v>
      </c>
      <c r="F41" s="244">
        <f t="shared" si="6"/>
        <v>5.7766737912310094E-2</v>
      </c>
      <c r="G41" s="95"/>
      <c r="H41" s="94"/>
      <c r="I41" s="95"/>
      <c r="J41" s="95"/>
      <c r="K41" s="95"/>
      <c r="L41" s="95"/>
      <c r="M41" s="95"/>
      <c r="N41" s="95"/>
      <c r="O41" s="95"/>
      <c r="P41" s="96"/>
      <c r="Q41" s="89"/>
      <c r="R41" s="94"/>
      <c r="S41" s="95"/>
      <c r="T41" s="94"/>
      <c r="U41" s="95"/>
      <c r="V41" s="95"/>
      <c r="W41" s="95"/>
    </row>
    <row r="42" spans="1:23" s="46" customFormat="1" ht="18.75" x14ac:dyDescent="0.3">
      <c r="A42" s="85">
        <v>28</v>
      </c>
      <c r="B42" s="93" t="s">
        <v>46</v>
      </c>
      <c r="C42" s="87">
        <v>68.376000000000005</v>
      </c>
      <c r="D42" s="88">
        <v>10</v>
      </c>
      <c r="E42" s="88">
        <v>4</v>
      </c>
      <c r="F42" s="244">
        <f t="shared" si="6"/>
        <v>5.8500058500058495E-2</v>
      </c>
      <c r="G42" s="95"/>
      <c r="H42" s="94"/>
      <c r="I42" s="95"/>
      <c r="J42" s="95"/>
      <c r="K42" s="95"/>
      <c r="L42" s="95"/>
      <c r="M42" s="95"/>
      <c r="N42" s="95"/>
      <c r="O42" s="95"/>
      <c r="P42" s="96"/>
      <c r="Q42" s="89"/>
      <c r="R42" s="94"/>
      <c r="S42" s="95"/>
      <c r="T42" s="94"/>
      <c r="U42" s="95"/>
      <c r="V42" s="95"/>
      <c r="W42" s="95"/>
    </row>
    <row r="43" spans="1:23" s="162" customFormat="1" ht="18.75" x14ac:dyDescent="0.3">
      <c r="A43" s="153">
        <v>29</v>
      </c>
      <c r="B43" s="154" t="s">
        <v>47</v>
      </c>
      <c r="C43" s="155">
        <f>SUM(C44:C45)</f>
        <v>291.91999999999996</v>
      </c>
      <c r="D43" s="161">
        <f>SUM(D44:D45)</f>
        <v>0</v>
      </c>
      <c r="E43" s="161">
        <f>SUM(E44:E45)</f>
        <v>0</v>
      </c>
      <c r="F43" s="168">
        <f t="shared" si="6"/>
        <v>0</v>
      </c>
      <c r="G43" s="161">
        <f t="shared" ref="G43:Q43" si="7">SUM(G44:G45)</f>
        <v>0</v>
      </c>
      <c r="H43" s="215">
        <f t="shared" si="7"/>
        <v>0</v>
      </c>
      <c r="I43" s="215">
        <f t="shared" si="7"/>
        <v>0</v>
      </c>
      <c r="J43" s="215">
        <f t="shared" si="7"/>
        <v>0</v>
      </c>
      <c r="K43" s="215">
        <f t="shared" si="7"/>
        <v>0</v>
      </c>
      <c r="L43" s="215">
        <f t="shared" si="7"/>
        <v>0</v>
      </c>
      <c r="M43" s="215">
        <f t="shared" si="7"/>
        <v>0</v>
      </c>
      <c r="N43" s="215">
        <f t="shared" si="7"/>
        <v>0</v>
      </c>
      <c r="O43" s="215">
        <f t="shared" si="7"/>
        <v>0</v>
      </c>
      <c r="P43" s="158">
        <f t="shared" si="7"/>
        <v>0</v>
      </c>
      <c r="Q43" s="241">
        <f t="shared" si="7"/>
        <v>0</v>
      </c>
      <c r="R43" s="218">
        <v>0</v>
      </c>
      <c r="S43" s="215">
        <f>SUM(S44:S45)</f>
        <v>0</v>
      </c>
      <c r="T43" s="218">
        <v>0</v>
      </c>
      <c r="U43" s="26"/>
      <c r="V43" s="26"/>
      <c r="W43" s="26"/>
    </row>
    <row r="44" spans="1:23" s="48" customFormat="1" ht="18.75" x14ac:dyDescent="0.3">
      <c r="A44" s="75">
        <v>30</v>
      </c>
      <c r="B44" s="49" t="s">
        <v>48</v>
      </c>
      <c r="C44" s="50">
        <v>261.77999999999997</v>
      </c>
      <c r="D44" s="51">
        <v>0</v>
      </c>
      <c r="E44" s="51">
        <v>0</v>
      </c>
      <c r="F44" s="242">
        <f t="shared" si="6"/>
        <v>0</v>
      </c>
      <c r="G44" s="73"/>
      <c r="H44" s="72"/>
      <c r="I44" s="73"/>
      <c r="J44" s="73"/>
      <c r="K44" s="73"/>
      <c r="L44" s="73"/>
      <c r="M44" s="73"/>
      <c r="N44" s="73"/>
      <c r="O44" s="73"/>
      <c r="P44" s="74"/>
      <c r="Q44" s="52"/>
      <c r="R44" s="72"/>
      <c r="S44" s="73"/>
      <c r="T44" s="72"/>
      <c r="U44" s="11"/>
      <c r="V44" s="11"/>
      <c r="W44" s="11"/>
    </row>
    <row r="45" spans="1:23" s="46" customFormat="1" ht="18.75" x14ac:dyDescent="0.3">
      <c r="A45" s="85">
        <v>31</v>
      </c>
      <c r="B45" s="93" t="s">
        <v>49</v>
      </c>
      <c r="C45" s="87">
        <v>30.14</v>
      </c>
      <c r="D45" s="88">
        <v>0</v>
      </c>
      <c r="E45" s="88">
        <v>0</v>
      </c>
      <c r="F45" s="244">
        <f t="shared" si="6"/>
        <v>0</v>
      </c>
      <c r="G45" s="95"/>
      <c r="H45" s="94"/>
      <c r="I45" s="95"/>
      <c r="J45" s="95"/>
      <c r="K45" s="95"/>
      <c r="L45" s="95"/>
      <c r="M45" s="95"/>
      <c r="N45" s="95"/>
      <c r="O45" s="95"/>
      <c r="P45" s="96"/>
      <c r="Q45" s="89"/>
      <c r="R45" s="94"/>
      <c r="S45" s="95"/>
      <c r="T45" s="94"/>
      <c r="U45" s="11"/>
      <c r="V45" s="11"/>
      <c r="W45" s="11"/>
    </row>
    <row r="46" spans="1:23" s="162" customFormat="1" ht="18.75" x14ac:dyDescent="0.3">
      <c r="A46" s="153">
        <v>32</v>
      </c>
      <c r="B46" s="154" t="s">
        <v>50</v>
      </c>
      <c r="C46" s="155">
        <f>SUM(C47:C53)</f>
        <v>356.92099999999999</v>
      </c>
      <c r="D46" s="161">
        <f>SUM(D47:D53)</f>
        <v>12</v>
      </c>
      <c r="E46" s="161">
        <f>SUM(E47:E53)</f>
        <v>6</v>
      </c>
      <c r="F46" s="168">
        <f t="shared" si="6"/>
        <v>1.68104426469723E-2</v>
      </c>
      <c r="G46" s="161">
        <f t="shared" ref="G46:Q46" si="8">SUM(G47:G53)</f>
        <v>0</v>
      </c>
      <c r="H46" s="215">
        <f t="shared" si="8"/>
        <v>0</v>
      </c>
      <c r="I46" s="215">
        <f t="shared" si="8"/>
        <v>0</v>
      </c>
      <c r="J46" s="215">
        <f t="shared" si="8"/>
        <v>0</v>
      </c>
      <c r="K46" s="215">
        <f t="shared" si="8"/>
        <v>0</v>
      </c>
      <c r="L46" s="215">
        <f t="shared" si="8"/>
        <v>0</v>
      </c>
      <c r="M46" s="215">
        <f t="shared" si="8"/>
        <v>0</v>
      </c>
      <c r="N46" s="215">
        <f t="shared" si="8"/>
        <v>0</v>
      </c>
      <c r="O46" s="215">
        <f t="shared" si="8"/>
        <v>0</v>
      </c>
      <c r="P46" s="158">
        <f t="shared" si="8"/>
        <v>0</v>
      </c>
      <c r="Q46" s="241">
        <f t="shared" si="8"/>
        <v>0</v>
      </c>
      <c r="R46" s="218">
        <f t="shared" si="2"/>
        <v>0</v>
      </c>
      <c r="S46" s="215">
        <f>SUM(S47:S53)</f>
        <v>0</v>
      </c>
      <c r="T46" s="218">
        <f t="shared" si="3"/>
        <v>0</v>
      </c>
      <c r="U46" s="26"/>
      <c r="V46" s="26"/>
      <c r="W46" s="26"/>
    </row>
    <row r="47" spans="1:23" s="48" customFormat="1" ht="18.75" x14ac:dyDescent="0.3">
      <c r="A47" s="75">
        <v>33</v>
      </c>
      <c r="B47" s="49" t="s">
        <v>329</v>
      </c>
      <c r="C47" s="50"/>
      <c r="D47" s="51">
        <v>6</v>
      </c>
      <c r="E47" s="52">
        <v>0</v>
      </c>
      <c r="F47" s="242">
        <v>0</v>
      </c>
      <c r="G47" s="73"/>
      <c r="H47" s="72"/>
      <c r="I47" s="73"/>
      <c r="J47" s="73"/>
      <c r="K47" s="73"/>
      <c r="L47" s="73"/>
      <c r="M47" s="73"/>
      <c r="N47" s="73"/>
      <c r="O47" s="73"/>
      <c r="P47" s="72"/>
      <c r="Q47" s="52"/>
      <c r="R47" s="72"/>
      <c r="S47" s="73"/>
      <c r="T47" s="72"/>
      <c r="U47" s="11"/>
      <c r="V47" s="11"/>
      <c r="W47" s="11"/>
    </row>
    <row r="48" spans="1:23" s="48" customFormat="1" ht="18.75" x14ac:dyDescent="0.3">
      <c r="A48" s="75">
        <v>34</v>
      </c>
      <c r="B48" s="49" t="s">
        <v>228</v>
      </c>
      <c r="C48" s="50">
        <v>74.156999999999996</v>
      </c>
      <c r="D48" s="51"/>
      <c r="E48" s="52">
        <v>0</v>
      </c>
      <c r="F48" s="242">
        <f t="shared" ref="F48:F58" si="9">E48/C48</f>
        <v>0</v>
      </c>
      <c r="G48" s="73"/>
      <c r="H48" s="72"/>
      <c r="I48" s="73"/>
      <c r="J48" s="73"/>
      <c r="K48" s="73"/>
      <c r="L48" s="73"/>
      <c r="M48" s="73"/>
      <c r="N48" s="73"/>
      <c r="O48" s="73"/>
      <c r="P48" s="72"/>
      <c r="Q48" s="52"/>
      <c r="R48" s="72"/>
      <c r="S48" s="73"/>
      <c r="T48" s="72"/>
      <c r="U48" s="11"/>
      <c r="V48" s="11"/>
      <c r="W48" s="11"/>
    </row>
    <row r="49" spans="1:23" s="48" customFormat="1" ht="18.75" x14ac:dyDescent="0.3">
      <c r="A49" s="75">
        <v>35</v>
      </c>
      <c r="B49" s="49" t="s">
        <v>229</v>
      </c>
      <c r="C49" s="50">
        <v>135.15700000000001</v>
      </c>
      <c r="D49" s="51"/>
      <c r="E49" s="52">
        <v>0</v>
      </c>
      <c r="F49" s="242">
        <f t="shared" si="9"/>
        <v>0</v>
      </c>
      <c r="G49" s="73"/>
      <c r="H49" s="72"/>
      <c r="I49" s="73"/>
      <c r="J49" s="73"/>
      <c r="K49" s="73"/>
      <c r="L49" s="73"/>
      <c r="M49" s="73"/>
      <c r="N49" s="73"/>
      <c r="O49" s="73"/>
      <c r="P49" s="72"/>
      <c r="Q49" s="52"/>
      <c r="R49" s="72"/>
      <c r="S49" s="73"/>
      <c r="T49" s="72"/>
      <c r="U49" s="11"/>
      <c r="V49" s="11"/>
      <c r="W49" s="11"/>
    </row>
    <row r="50" spans="1:23" s="48" customFormat="1" ht="18.75" x14ac:dyDescent="0.3">
      <c r="A50" s="75">
        <v>36</v>
      </c>
      <c r="B50" s="49" t="s">
        <v>230</v>
      </c>
      <c r="C50" s="50">
        <v>12.433</v>
      </c>
      <c r="D50" s="51"/>
      <c r="E50" s="52">
        <v>0</v>
      </c>
      <c r="F50" s="242">
        <f t="shared" si="9"/>
        <v>0</v>
      </c>
      <c r="G50" s="73"/>
      <c r="H50" s="72"/>
      <c r="I50" s="73"/>
      <c r="J50" s="73"/>
      <c r="K50" s="73"/>
      <c r="L50" s="73"/>
      <c r="M50" s="73"/>
      <c r="N50" s="73"/>
      <c r="O50" s="73"/>
      <c r="P50" s="72"/>
      <c r="Q50" s="52"/>
      <c r="R50" s="72"/>
      <c r="S50" s="73"/>
      <c r="T50" s="72"/>
      <c r="U50" s="11"/>
      <c r="V50" s="11"/>
      <c r="W50" s="11"/>
    </row>
    <row r="51" spans="1:23" s="46" customFormat="1" ht="18.75" x14ac:dyDescent="0.3">
      <c r="A51" s="85">
        <v>37</v>
      </c>
      <c r="B51" s="93" t="s">
        <v>54</v>
      </c>
      <c r="C51" s="87">
        <v>51.972000000000001</v>
      </c>
      <c r="D51" s="88">
        <v>2</v>
      </c>
      <c r="E51" s="89">
        <v>2</v>
      </c>
      <c r="F51" s="244">
        <f t="shared" si="9"/>
        <v>3.8482259678288305E-2</v>
      </c>
      <c r="G51" s="95"/>
      <c r="H51" s="94"/>
      <c r="I51" s="95"/>
      <c r="J51" s="95"/>
      <c r="K51" s="95"/>
      <c r="L51" s="95"/>
      <c r="M51" s="95"/>
      <c r="N51" s="95"/>
      <c r="O51" s="95"/>
      <c r="P51" s="94"/>
      <c r="Q51" s="89"/>
      <c r="R51" s="94"/>
      <c r="S51" s="95"/>
      <c r="T51" s="94"/>
      <c r="U51" s="95"/>
      <c r="V51" s="95"/>
      <c r="W51" s="95"/>
    </row>
    <row r="52" spans="1:23" s="46" customFormat="1" ht="18.75" x14ac:dyDescent="0.3">
      <c r="A52" s="85">
        <v>38</v>
      </c>
      <c r="B52" s="86" t="s">
        <v>52</v>
      </c>
      <c r="C52" s="87">
        <v>43.37</v>
      </c>
      <c r="D52" s="88">
        <v>2</v>
      </c>
      <c r="E52" s="89">
        <v>2</v>
      </c>
      <c r="F52" s="244">
        <f t="shared" si="9"/>
        <v>4.6114825916532168E-2</v>
      </c>
      <c r="G52" s="95"/>
      <c r="H52" s="94"/>
      <c r="I52" s="95"/>
      <c r="J52" s="95"/>
      <c r="K52" s="95"/>
      <c r="L52" s="95"/>
      <c r="M52" s="95"/>
      <c r="N52" s="95"/>
      <c r="O52" s="95"/>
      <c r="P52" s="94"/>
      <c r="Q52" s="89"/>
      <c r="R52" s="94"/>
      <c r="S52" s="95"/>
      <c r="T52" s="94"/>
      <c r="U52" s="95"/>
      <c r="V52" s="95"/>
      <c r="W52" s="95"/>
    </row>
    <row r="53" spans="1:23" s="46" customFormat="1" ht="18.75" x14ac:dyDescent="0.3">
      <c r="A53" s="85">
        <v>39</v>
      </c>
      <c r="B53" s="86" t="s">
        <v>53</v>
      </c>
      <c r="C53" s="87">
        <v>39.832000000000001</v>
      </c>
      <c r="D53" s="88">
        <v>2</v>
      </c>
      <c r="E53" s="89">
        <v>2</v>
      </c>
      <c r="F53" s="244">
        <f t="shared" si="9"/>
        <v>5.02108857200241E-2</v>
      </c>
      <c r="G53" s="95"/>
      <c r="H53" s="94"/>
      <c r="I53" s="95"/>
      <c r="J53" s="95"/>
      <c r="K53" s="95"/>
      <c r="L53" s="95"/>
      <c r="M53" s="95"/>
      <c r="N53" s="95"/>
      <c r="O53" s="95"/>
      <c r="P53" s="94"/>
      <c r="Q53" s="89"/>
      <c r="R53" s="94"/>
      <c r="S53" s="95"/>
      <c r="T53" s="94"/>
      <c r="U53" s="95"/>
      <c r="V53" s="95"/>
      <c r="W53" s="95"/>
    </row>
    <row r="54" spans="1:23" s="162" customFormat="1" ht="18.75" x14ac:dyDescent="0.3">
      <c r="A54" s="153">
        <v>40</v>
      </c>
      <c r="B54" s="154" t="s">
        <v>55</v>
      </c>
      <c r="C54" s="155">
        <f>SUM(C55:C56)</f>
        <v>270.42399999999998</v>
      </c>
      <c r="D54" s="161">
        <f>SUM(D55:D56)</f>
        <v>0</v>
      </c>
      <c r="E54" s="161">
        <f>SUM(E55:E56)</f>
        <v>0</v>
      </c>
      <c r="F54" s="168">
        <f t="shared" si="9"/>
        <v>0</v>
      </c>
      <c r="G54" s="161">
        <f t="shared" ref="G54:Q54" si="10">SUM(G55:G56)</f>
        <v>0</v>
      </c>
      <c r="H54" s="215">
        <f t="shared" si="10"/>
        <v>0</v>
      </c>
      <c r="I54" s="215">
        <f t="shared" si="10"/>
        <v>0</v>
      </c>
      <c r="J54" s="215">
        <f t="shared" si="10"/>
        <v>0</v>
      </c>
      <c r="K54" s="215">
        <f t="shared" si="10"/>
        <v>0</v>
      </c>
      <c r="L54" s="215">
        <f t="shared" si="10"/>
        <v>0</v>
      </c>
      <c r="M54" s="215">
        <f t="shared" si="10"/>
        <v>0</v>
      </c>
      <c r="N54" s="215">
        <f t="shared" si="10"/>
        <v>0</v>
      </c>
      <c r="O54" s="215">
        <f t="shared" si="10"/>
        <v>0</v>
      </c>
      <c r="P54" s="158">
        <f t="shared" si="10"/>
        <v>0</v>
      </c>
      <c r="Q54" s="241">
        <f t="shared" si="10"/>
        <v>0</v>
      </c>
      <c r="R54" s="218">
        <v>0</v>
      </c>
      <c r="S54" s="215">
        <f>SUM(S55:S56)</f>
        <v>0</v>
      </c>
      <c r="T54" s="218">
        <v>0</v>
      </c>
      <c r="U54" s="26"/>
      <c r="V54" s="26"/>
      <c r="W54" s="26"/>
    </row>
    <row r="55" spans="1:23" s="48" customFormat="1" ht="18.75" x14ac:dyDescent="0.3">
      <c r="A55" s="75">
        <v>41</v>
      </c>
      <c r="B55" s="49" t="s">
        <v>56</v>
      </c>
      <c r="C55" s="50">
        <v>199.67</v>
      </c>
      <c r="D55" s="51">
        <v>0</v>
      </c>
      <c r="E55" s="51">
        <v>0</v>
      </c>
      <c r="F55" s="242">
        <f t="shared" si="9"/>
        <v>0</v>
      </c>
      <c r="G55" s="73"/>
      <c r="H55" s="72"/>
      <c r="I55" s="73"/>
      <c r="J55" s="73"/>
      <c r="K55" s="73"/>
      <c r="L55" s="73"/>
      <c r="M55" s="73"/>
      <c r="N55" s="73"/>
      <c r="O55" s="73"/>
      <c r="P55" s="74"/>
      <c r="Q55" s="52"/>
      <c r="R55" s="72"/>
      <c r="S55" s="73"/>
      <c r="T55" s="72"/>
      <c r="U55" s="11"/>
      <c r="V55" s="11"/>
      <c r="W55" s="11"/>
    </row>
    <row r="56" spans="1:23" s="46" customFormat="1" ht="18.75" x14ac:dyDescent="0.3">
      <c r="A56" s="85">
        <v>42</v>
      </c>
      <c r="B56" s="93" t="s">
        <v>57</v>
      </c>
      <c r="C56" s="87">
        <v>70.754000000000005</v>
      </c>
      <c r="D56" s="88">
        <v>0</v>
      </c>
      <c r="E56" s="88">
        <v>0</v>
      </c>
      <c r="F56" s="244">
        <f t="shared" si="9"/>
        <v>0</v>
      </c>
      <c r="G56" s="95"/>
      <c r="H56" s="94"/>
      <c r="I56" s="95"/>
      <c r="J56" s="95"/>
      <c r="K56" s="95"/>
      <c r="L56" s="95"/>
      <c r="M56" s="95"/>
      <c r="N56" s="95"/>
      <c r="O56" s="95"/>
      <c r="P56" s="96"/>
      <c r="Q56" s="89"/>
      <c r="R56" s="94"/>
      <c r="S56" s="95"/>
      <c r="T56" s="94"/>
      <c r="U56" s="11"/>
      <c r="V56" s="11"/>
      <c r="W56" s="11"/>
    </row>
    <row r="57" spans="1:23" s="162" customFormat="1" ht="18.75" x14ac:dyDescent="0.3">
      <c r="A57" s="153">
        <v>43</v>
      </c>
      <c r="B57" s="154" t="s">
        <v>58</v>
      </c>
      <c r="C57" s="155">
        <f>SUM(C58:C63)</f>
        <v>288.82100000000003</v>
      </c>
      <c r="D57" s="161">
        <f>SUM(D58:D63)</f>
        <v>0</v>
      </c>
      <c r="E57" s="161">
        <f>SUM(E58:E63)</f>
        <v>0</v>
      </c>
      <c r="F57" s="168">
        <f t="shared" si="9"/>
        <v>0</v>
      </c>
      <c r="G57" s="161">
        <f t="shared" ref="G57:Q57" si="11">SUM(G58:G63)</f>
        <v>0</v>
      </c>
      <c r="H57" s="215">
        <f t="shared" si="11"/>
        <v>0</v>
      </c>
      <c r="I57" s="215">
        <f t="shared" si="11"/>
        <v>0</v>
      </c>
      <c r="J57" s="215">
        <f t="shared" si="11"/>
        <v>0</v>
      </c>
      <c r="K57" s="215">
        <f t="shared" si="11"/>
        <v>0</v>
      </c>
      <c r="L57" s="215">
        <f t="shared" si="11"/>
        <v>0</v>
      </c>
      <c r="M57" s="215">
        <f t="shared" si="11"/>
        <v>0</v>
      </c>
      <c r="N57" s="215">
        <f t="shared" si="11"/>
        <v>0</v>
      </c>
      <c r="O57" s="215">
        <f t="shared" si="11"/>
        <v>0</v>
      </c>
      <c r="P57" s="158">
        <f t="shared" si="11"/>
        <v>0</v>
      </c>
      <c r="Q57" s="241">
        <f t="shared" si="11"/>
        <v>0</v>
      </c>
      <c r="R57" s="218">
        <v>0</v>
      </c>
      <c r="S57" s="215">
        <f>SUM(S58:S63)</f>
        <v>0</v>
      </c>
      <c r="T57" s="218">
        <v>0</v>
      </c>
      <c r="U57" s="26"/>
      <c r="V57" s="26"/>
      <c r="W57" s="26"/>
    </row>
    <row r="58" spans="1:23" s="42" customFormat="1" ht="18.75" x14ac:dyDescent="0.3">
      <c r="A58" s="43">
        <v>44</v>
      </c>
      <c r="B58" s="36" t="s">
        <v>59</v>
      </c>
      <c r="C58" s="37">
        <v>57.906999999999996</v>
      </c>
      <c r="D58" s="38">
        <v>0</v>
      </c>
      <c r="E58" s="38">
        <v>0</v>
      </c>
      <c r="F58" s="243">
        <f t="shared" si="9"/>
        <v>0</v>
      </c>
      <c r="G58" s="68"/>
      <c r="H58" s="67"/>
      <c r="I58" s="68"/>
      <c r="J58" s="68"/>
      <c r="K58" s="68"/>
      <c r="L58" s="68"/>
      <c r="M58" s="68"/>
      <c r="N58" s="68"/>
      <c r="O58" s="68"/>
      <c r="P58" s="69"/>
      <c r="Q58" s="39"/>
      <c r="R58" s="67"/>
      <c r="S58" s="68"/>
      <c r="T58" s="67"/>
      <c r="U58" s="11"/>
      <c r="V58" s="11"/>
      <c r="W58" s="11"/>
    </row>
    <row r="59" spans="1:23" s="48" customFormat="1" ht="18.75" x14ac:dyDescent="0.3">
      <c r="A59" s="75">
        <v>45</v>
      </c>
      <c r="B59" s="49" t="s">
        <v>330</v>
      </c>
      <c r="C59" s="50"/>
      <c r="D59" s="51">
        <v>0</v>
      </c>
      <c r="E59" s="51">
        <v>0</v>
      </c>
      <c r="F59" s="242">
        <v>0</v>
      </c>
      <c r="G59" s="73"/>
      <c r="H59" s="72"/>
      <c r="I59" s="73"/>
      <c r="J59" s="73"/>
      <c r="K59" s="73"/>
      <c r="L59" s="73"/>
      <c r="M59" s="73"/>
      <c r="N59" s="73"/>
      <c r="O59" s="73"/>
      <c r="P59" s="74"/>
      <c r="Q59" s="52"/>
      <c r="R59" s="72"/>
      <c r="S59" s="73"/>
      <c r="T59" s="72"/>
      <c r="U59" s="11"/>
      <c r="V59" s="11"/>
      <c r="W59" s="11"/>
    </row>
    <row r="60" spans="1:23" s="48" customFormat="1" ht="18.75" x14ac:dyDescent="0.3">
      <c r="A60" s="75">
        <v>46</v>
      </c>
      <c r="B60" s="49" t="s">
        <v>231</v>
      </c>
      <c r="C60" s="50">
        <v>86.856999999999999</v>
      </c>
      <c r="D60" s="51"/>
      <c r="E60" s="51">
        <v>0</v>
      </c>
      <c r="F60" s="242">
        <f t="shared" ref="F60:F78" si="12">E60/C60</f>
        <v>0</v>
      </c>
      <c r="G60" s="73"/>
      <c r="H60" s="72"/>
      <c r="I60" s="73"/>
      <c r="J60" s="73"/>
      <c r="K60" s="73"/>
      <c r="L60" s="73"/>
      <c r="M60" s="73"/>
      <c r="N60" s="73"/>
      <c r="O60" s="73"/>
      <c r="P60" s="74"/>
      <c r="Q60" s="52"/>
      <c r="R60" s="72"/>
      <c r="S60" s="73"/>
      <c r="T60" s="72"/>
      <c r="U60" s="11"/>
      <c r="V60" s="11"/>
      <c r="W60" s="11"/>
    </row>
    <row r="61" spans="1:23" s="48" customFormat="1" ht="18.75" x14ac:dyDescent="0.3">
      <c r="A61" s="75">
        <v>47</v>
      </c>
      <c r="B61" s="49" t="s">
        <v>232</v>
      </c>
      <c r="C61" s="50">
        <v>72.566999999999993</v>
      </c>
      <c r="D61" s="51"/>
      <c r="E61" s="51">
        <v>0</v>
      </c>
      <c r="F61" s="242">
        <f t="shared" si="12"/>
        <v>0</v>
      </c>
      <c r="G61" s="73"/>
      <c r="H61" s="72"/>
      <c r="I61" s="73"/>
      <c r="J61" s="73"/>
      <c r="K61" s="73"/>
      <c r="L61" s="73"/>
      <c r="M61" s="73"/>
      <c r="N61" s="73"/>
      <c r="O61" s="73"/>
      <c r="P61" s="74"/>
      <c r="Q61" s="52"/>
      <c r="R61" s="72"/>
      <c r="S61" s="73"/>
      <c r="T61" s="72"/>
      <c r="U61" s="11"/>
      <c r="V61" s="11"/>
      <c r="W61" s="11"/>
    </row>
    <row r="62" spans="1:23" s="46" customFormat="1" ht="18.75" x14ac:dyDescent="0.3">
      <c r="A62" s="85">
        <v>48</v>
      </c>
      <c r="B62" s="86" t="s">
        <v>62</v>
      </c>
      <c r="C62" s="87">
        <v>24.282</v>
      </c>
      <c r="D62" s="88">
        <v>0</v>
      </c>
      <c r="E62" s="88">
        <v>0</v>
      </c>
      <c r="F62" s="244">
        <f t="shared" si="12"/>
        <v>0</v>
      </c>
      <c r="G62" s="95"/>
      <c r="H62" s="94"/>
      <c r="I62" s="95"/>
      <c r="J62" s="95"/>
      <c r="K62" s="95"/>
      <c r="L62" s="95"/>
      <c r="M62" s="95"/>
      <c r="N62" s="95"/>
      <c r="O62" s="95"/>
      <c r="P62" s="96"/>
      <c r="Q62" s="89"/>
      <c r="R62" s="94"/>
      <c r="S62" s="95"/>
      <c r="T62" s="94"/>
      <c r="U62" s="95"/>
      <c r="V62" s="95"/>
      <c r="W62" s="95"/>
    </row>
    <row r="63" spans="1:23" s="46" customFormat="1" ht="18.75" x14ac:dyDescent="0.3">
      <c r="A63" s="85">
        <v>49</v>
      </c>
      <c r="B63" s="86" t="s">
        <v>61</v>
      </c>
      <c r="C63" s="87">
        <v>47.207999999999998</v>
      </c>
      <c r="D63" s="88">
        <v>0</v>
      </c>
      <c r="E63" s="88">
        <v>0</v>
      </c>
      <c r="F63" s="244">
        <f t="shared" si="12"/>
        <v>0</v>
      </c>
      <c r="G63" s="95"/>
      <c r="H63" s="94"/>
      <c r="I63" s="95"/>
      <c r="J63" s="95"/>
      <c r="K63" s="95"/>
      <c r="L63" s="95"/>
      <c r="M63" s="95"/>
      <c r="N63" s="95"/>
      <c r="O63" s="95"/>
      <c r="P63" s="96"/>
      <c r="Q63" s="89"/>
      <c r="R63" s="94"/>
      <c r="S63" s="95"/>
      <c r="T63" s="94"/>
      <c r="U63" s="95"/>
      <c r="V63" s="95"/>
      <c r="W63" s="95"/>
    </row>
    <row r="64" spans="1:23" s="162" customFormat="1" ht="18.75" x14ac:dyDescent="0.3">
      <c r="A64" s="153">
        <v>50</v>
      </c>
      <c r="B64" s="154" t="s">
        <v>63</v>
      </c>
      <c r="C64" s="155">
        <f>SUM(C65:C73)</f>
        <v>476.72500000000002</v>
      </c>
      <c r="D64" s="161">
        <f>SUM(D65:D73)</f>
        <v>4</v>
      </c>
      <c r="E64" s="161">
        <f>SUM(E65:E73)</f>
        <v>7</v>
      </c>
      <c r="F64" s="168">
        <f t="shared" si="12"/>
        <v>1.4683517751324138E-2</v>
      </c>
      <c r="G64" s="161">
        <f t="shared" ref="G64:Q64" si="13">SUM(G65:G73)</f>
        <v>0</v>
      </c>
      <c r="H64" s="215">
        <f t="shared" si="13"/>
        <v>0</v>
      </c>
      <c r="I64" s="215">
        <f t="shared" si="13"/>
        <v>0</v>
      </c>
      <c r="J64" s="215">
        <f t="shared" si="13"/>
        <v>0</v>
      </c>
      <c r="K64" s="215">
        <f t="shared" si="13"/>
        <v>0</v>
      </c>
      <c r="L64" s="215">
        <f t="shared" si="13"/>
        <v>0</v>
      </c>
      <c r="M64" s="215">
        <f t="shared" si="13"/>
        <v>0</v>
      </c>
      <c r="N64" s="215">
        <f t="shared" si="13"/>
        <v>0</v>
      </c>
      <c r="O64" s="215">
        <f t="shared" si="13"/>
        <v>0</v>
      </c>
      <c r="P64" s="158">
        <f t="shared" si="13"/>
        <v>0</v>
      </c>
      <c r="Q64" s="241">
        <f t="shared" si="13"/>
        <v>0</v>
      </c>
      <c r="R64" s="218">
        <f t="shared" si="2"/>
        <v>0</v>
      </c>
      <c r="S64" s="215">
        <f>SUM(S65:S73)</f>
        <v>0</v>
      </c>
      <c r="T64" s="218">
        <f t="shared" si="3"/>
        <v>0</v>
      </c>
      <c r="U64" s="26"/>
      <c r="V64" s="26"/>
      <c r="W64" s="26"/>
    </row>
    <row r="65" spans="1:23" s="42" customFormat="1" ht="18.75" x14ac:dyDescent="0.3">
      <c r="A65" s="43">
        <v>51</v>
      </c>
      <c r="B65" s="44" t="s">
        <v>64</v>
      </c>
      <c r="C65" s="37">
        <v>68.546999999999997</v>
      </c>
      <c r="D65" s="38">
        <v>0</v>
      </c>
      <c r="E65" s="38">
        <v>0</v>
      </c>
      <c r="F65" s="243">
        <f t="shared" si="12"/>
        <v>0</v>
      </c>
      <c r="G65" s="68"/>
      <c r="H65" s="67"/>
      <c r="I65" s="68"/>
      <c r="J65" s="68"/>
      <c r="K65" s="68"/>
      <c r="L65" s="68"/>
      <c r="M65" s="68"/>
      <c r="N65" s="68"/>
      <c r="O65" s="68"/>
      <c r="P65" s="69"/>
      <c r="Q65" s="39"/>
      <c r="R65" s="67"/>
      <c r="S65" s="68"/>
      <c r="T65" s="67"/>
      <c r="U65" s="11"/>
      <c r="V65" s="11"/>
      <c r="W65" s="11"/>
    </row>
    <row r="66" spans="1:23" s="48" customFormat="1" ht="18.75" x14ac:dyDescent="0.3">
      <c r="A66" s="75">
        <v>52</v>
      </c>
      <c r="B66" s="56" t="s">
        <v>65</v>
      </c>
      <c r="C66" s="50">
        <v>244.077</v>
      </c>
      <c r="D66" s="51">
        <v>0</v>
      </c>
      <c r="E66" s="51">
        <v>5</v>
      </c>
      <c r="F66" s="242">
        <f t="shared" si="12"/>
        <v>2.0485338643133112E-2</v>
      </c>
      <c r="G66" s="73"/>
      <c r="H66" s="72"/>
      <c r="I66" s="73"/>
      <c r="J66" s="73"/>
      <c r="K66" s="73"/>
      <c r="L66" s="73"/>
      <c r="M66" s="73"/>
      <c r="N66" s="73"/>
      <c r="O66" s="73"/>
      <c r="P66" s="74"/>
      <c r="Q66" s="52"/>
      <c r="R66" s="72"/>
      <c r="S66" s="73"/>
      <c r="T66" s="72"/>
      <c r="U66" s="11"/>
      <c r="V66" s="11"/>
      <c r="W66" s="11"/>
    </row>
    <row r="67" spans="1:23" s="46" customFormat="1" ht="18.75" x14ac:dyDescent="0.3">
      <c r="A67" s="85">
        <v>53</v>
      </c>
      <c r="B67" s="86" t="s">
        <v>67</v>
      </c>
      <c r="C67" s="87">
        <v>11.11</v>
      </c>
      <c r="D67" s="88">
        <v>0</v>
      </c>
      <c r="E67" s="88">
        <v>0</v>
      </c>
      <c r="F67" s="244">
        <f t="shared" si="12"/>
        <v>0</v>
      </c>
      <c r="G67" s="95"/>
      <c r="H67" s="94"/>
      <c r="I67" s="95"/>
      <c r="J67" s="95"/>
      <c r="K67" s="95"/>
      <c r="L67" s="95"/>
      <c r="M67" s="95"/>
      <c r="N67" s="95"/>
      <c r="O67" s="95"/>
      <c r="P67" s="96"/>
      <c r="Q67" s="89"/>
      <c r="R67" s="94"/>
      <c r="S67" s="95"/>
      <c r="T67" s="94"/>
      <c r="U67" s="95"/>
      <c r="V67" s="95"/>
      <c r="W67" s="95"/>
    </row>
    <row r="68" spans="1:23" s="46" customFormat="1" ht="18.75" x14ac:dyDescent="0.3">
      <c r="A68" s="85">
        <v>54</v>
      </c>
      <c r="B68" s="86" t="s">
        <v>68</v>
      </c>
      <c r="C68" s="87">
        <v>25.509</v>
      </c>
      <c r="D68" s="88">
        <v>0</v>
      </c>
      <c r="E68" s="88">
        <v>0</v>
      </c>
      <c r="F68" s="244">
        <f t="shared" si="12"/>
        <v>0</v>
      </c>
      <c r="G68" s="95"/>
      <c r="H68" s="94"/>
      <c r="I68" s="95"/>
      <c r="J68" s="95"/>
      <c r="K68" s="95"/>
      <c r="L68" s="95"/>
      <c r="M68" s="95"/>
      <c r="N68" s="95"/>
      <c r="O68" s="95"/>
      <c r="P68" s="96"/>
      <c r="Q68" s="89"/>
      <c r="R68" s="94"/>
      <c r="S68" s="95"/>
      <c r="T68" s="94"/>
      <c r="U68" s="95"/>
      <c r="V68" s="95"/>
      <c r="W68" s="95"/>
    </row>
    <row r="69" spans="1:23" s="46" customFormat="1" ht="18.75" x14ac:dyDescent="0.3">
      <c r="A69" s="85">
        <v>55</v>
      </c>
      <c r="B69" s="86" t="s">
        <v>69</v>
      </c>
      <c r="C69" s="87">
        <v>33.109000000000002</v>
      </c>
      <c r="D69" s="88">
        <v>0</v>
      </c>
      <c r="E69" s="88">
        <v>1</v>
      </c>
      <c r="F69" s="244">
        <f t="shared" si="12"/>
        <v>3.0203267993596905E-2</v>
      </c>
      <c r="G69" s="95"/>
      <c r="H69" s="94"/>
      <c r="I69" s="95"/>
      <c r="J69" s="95"/>
      <c r="K69" s="95"/>
      <c r="L69" s="95"/>
      <c r="M69" s="95"/>
      <c r="N69" s="95"/>
      <c r="O69" s="95"/>
      <c r="P69" s="96"/>
      <c r="Q69" s="89"/>
      <c r="R69" s="94"/>
      <c r="S69" s="95"/>
      <c r="T69" s="94"/>
      <c r="U69" s="95"/>
      <c r="V69" s="95"/>
      <c r="W69" s="95"/>
    </row>
    <row r="70" spans="1:23" s="46" customFormat="1" ht="18.75" x14ac:dyDescent="0.3">
      <c r="A70" s="85">
        <v>56</v>
      </c>
      <c r="B70" s="86" t="s">
        <v>70</v>
      </c>
      <c r="C70" s="87">
        <v>15.064</v>
      </c>
      <c r="D70" s="88">
        <v>0</v>
      </c>
      <c r="E70" s="88">
        <v>0</v>
      </c>
      <c r="F70" s="244">
        <f t="shared" si="12"/>
        <v>0</v>
      </c>
      <c r="G70" s="95"/>
      <c r="H70" s="94"/>
      <c r="I70" s="95"/>
      <c r="J70" s="95"/>
      <c r="K70" s="95"/>
      <c r="L70" s="95"/>
      <c r="M70" s="95"/>
      <c r="N70" s="95"/>
      <c r="O70" s="95"/>
      <c r="P70" s="96"/>
      <c r="Q70" s="89"/>
      <c r="R70" s="94"/>
      <c r="S70" s="95"/>
      <c r="T70" s="94"/>
      <c r="U70" s="95"/>
      <c r="V70" s="95"/>
      <c r="W70" s="95"/>
    </row>
    <row r="71" spans="1:23" s="46" customFormat="1" ht="18.75" x14ac:dyDescent="0.3">
      <c r="A71" s="85">
        <v>57</v>
      </c>
      <c r="B71" s="86" t="s">
        <v>71</v>
      </c>
      <c r="C71" s="87">
        <v>38.098999999999997</v>
      </c>
      <c r="D71" s="88">
        <v>0</v>
      </c>
      <c r="E71" s="88">
        <v>0</v>
      </c>
      <c r="F71" s="244">
        <f t="shared" si="12"/>
        <v>0</v>
      </c>
      <c r="G71" s="95"/>
      <c r="H71" s="94"/>
      <c r="I71" s="95"/>
      <c r="J71" s="95"/>
      <c r="K71" s="95"/>
      <c r="L71" s="95"/>
      <c r="M71" s="95"/>
      <c r="N71" s="95"/>
      <c r="O71" s="95"/>
      <c r="P71" s="96"/>
      <c r="Q71" s="89"/>
      <c r="R71" s="94"/>
      <c r="S71" s="95"/>
      <c r="T71" s="94"/>
      <c r="U71" s="95"/>
      <c r="V71" s="95"/>
      <c r="W71" s="95"/>
    </row>
    <row r="72" spans="1:23" s="46" customFormat="1" ht="18.75" x14ac:dyDescent="0.3">
      <c r="A72" s="85">
        <v>58</v>
      </c>
      <c r="B72" s="86" t="s">
        <v>188</v>
      </c>
      <c r="C72" s="87">
        <v>13.118</v>
      </c>
      <c r="D72" s="88">
        <v>2</v>
      </c>
      <c r="E72" s="88">
        <v>0</v>
      </c>
      <c r="F72" s="244">
        <f t="shared" si="12"/>
        <v>0</v>
      </c>
      <c r="G72" s="95"/>
      <c r="H72" s="94"/>
      <c r="I72" s="95"/>
      <c r="J72" s="95"/>
      <c r="K72" s="95"/>
      <c r="L72" s="95"/>
      <c r="M72" s="95"/>
      <c r="N72" s="95"/>
      <c r="O72" s="95"/>
      <c r="P72" s="96"/>
      <c r="Q72" s="89"/>
      <c r="R72" s="94"/>
      <c r="S72" s="95"/>
      <c r="T72" s="94"/>
      <c r="U72" s="95"/>
      <c r="V72" s="95"/>
      <c r="W72" s="95"/>
    </row>
    <row r="73" spans="1:23" s="46" customFormat="1" ht="18.75" x14ac:dyDescent="0.3">
      <c r="A73" s="85">
        <v>59</v>
      </c>
      <c r="B73" s="86" t="s">
        <v>66</v>
      </c>
      <c r="C73" s="87">
        <v>28.091999999999999</v>
      </c>
      <c r="D73" s="88">
        <v>2</v>
      </c>
      <c r="E73" s="88">
        <v>1</v>
      </c>
      <c r="F73" s="244">
        <f t="shared" si="12"/>
        <v>3.559732308130429E-2</v>
      </c>
      <c r="G73" s="95"/>
      <c r="H73" s="94"/>
      <c r="I73" s="95"/>
      <c r="J73" s="95"/>
      <c r="K73" s="95"/>
      <c r="L73" s="95"/>
      <c r="M73" s="95"/>
      <c r="N73" s="95"/>
      <c r="O73" s="95"/>
      <c r="P73" s="96"/>
      <c r="Q73" s="89"/>
      <c r="R73" s="94"/>
      <c r="S73" s="95"/>
      <c r="T73" s="94"/>
      <c r="U73" s="95"/>
      <c r="V73" s="95"/>
      <c r="W73" s="95"/>
    </row>
    <row r="74" spans="1:23" s="162" customFormat="1" ht="18.75" x14ac:dyDescent="0.3">
      <c r="A74" s="153">
        <v>60</v>
      </c>
      <c r="B74" s="154" t="s">
        <v>72</v>
      </c>
      <c r="C74" s="155">
        <f>SUM(C75:C76)</f>
        <v>182.91399999999999</v>
      </c>
      <c r="D74" s="161">
        <f>SUM(D75:D76)</f>
        <v>0</v>
      </c>
      <c r="E74" s="161">
        <f>SUM(E75:E76)</f>
        <v>0</v>
      </c>
      <c r="F74" s="168">
        <f t="shared" si="12"/>
        <v>0</v>
      </c>
      <c r="G74" s="161">
        <f t="shared" ref="G74:Q74" si="14">SUM(G75:G76)</f>
        <v>0</v>
      </c>
      <c r="H74" s="215">
        <f t="shared" si="14"/>
        <v>0</v>
      </c>
      <c r="I74" s="215">
        <f t="shared" si="14"/>
        <v>0</v>
      </c>
      <c r="J74" s="215">
        <f t="shared" si="14"/>
        <v>0</v>
      </c>
      <c r="K74" s="215">
        <f t="shared" si="14"/>
        <v>0</v>
      </c>
      <c r="L74" s="215">
        <f t="shared" si="14"/>
        <v>0</v>
      </c>
      <c r="M74" s="215">
        <f t="shared" si="14"/>
        <v>0</v>
      </c>
      <c r="N74" s="215">
        <f t="shared" si="14"/>
        <v>0</v>
      </c>
      <c r="O74" s="215">
        <f t="shared" si="14"/>
        <v>0</v>
      </c>
      <c r="P74" s="158">
        <f t="shared" si="14"/>
        <v>0</v>
      </c>
      <c r="Q74" s="241">
        <f t="shared" si="14"/>
        <v>0</v>
      </c>
      <c r="R74" s="218">
        <v>0</v>
      </c>
      <c r="S74" s="215">
        <f>SUM(S75:S76)</f>
        <v>0</v>
      </c>
      <c r="T74" s="218">
        <v>0</v>
      </c>
      <c r="U74" s="26"/>
      <c r="V74" s="26"/>
      <c r="W74" s="26"/>
    </row>
    <row r="75" spans="1:23" s="48" customFormat="1" ht="18.75" x14ac:dyDescent="0.3">
      <c r="A75" s="75">
        <v>61</v>
      </c>
      <c r="B75" s="49" t="s">
        <v>73</v>
      </c>
      <c r="C75" s="50">
        <v>117.03700000000001</v>
      </c>
      <c r="D75" s="51">
        <v>0</v>
      </c>
      <c r="E75" s="51">
        <v>0</v>
      </c>
      <c r="F75" s="242">
        <f t="shared" si="12"/>
        <v>0</v>
      </c>
      <c r="G75" s="73"/>
      <c r="H75" s="72"/>
      <c r="I75" s="73"/>
      <c r="J75" s="73"/>
      <c r="K75" s="73"/>
      <c r="L75" s="73"/>
      <c r="M75" s="73"/>
      <c r="N75" s="73"/>
      <c r="O75" s="73"/>
      <c r="P75" s="74"/>
      <c r="Q75" s="52"/>
      <c r="R75" s="72"/>
      <c r="S75" s="73"/>
      <c r="T75" s="72"/>
      <c r="U75" s="11"/>
      <c r="V75" s="11"/>
      <c r="W75" s="11"/>
    </row>
    <row r="76" spans="1:23" s="46" customFormat="1" ht="18.75" x14ac:dyDescent="0.3">
      <c r="A76" s="85">
        <v>62</v>
      </c>
      <c r="B76" s="93" t="s">
        <v>74</v>
      </c>
      <c r="C76" s="87">
        <v>65.876999999999995</v>
      </c>
      <c r="D76" s="88">
        <v>0</v>
      </c>
      <c r="E76" s="88">
        <v>0</v>
      </c>
      <c r="F76" s="244">
        <f t="shared" si="12"/>
        <v>0</v>
      </c>
      <c r="G76" s="95"/>
      <c r="H76" s="94"/>
      <c r="I76" s="95"/>
      <c r="J76" s="95"/>
      <c r="K76" s="95"/>
      <c r="L76" s="95"/>
      <c r="M76" s="95"/>
      <c r="N76" s="95"/>
      <c r="O76" s="95"/>
      <c r="P76" s="96"/>
      <c r="Q76" s="89"/>
      <c r="R76" s="94"/>
      <c r="S76" s="95"/>
      <c r="T76" s="94"/>
      <c r="U76" s="11"/>
      <c r="V76" s="11"/>
      <c r="W76" s="11"/>
    </row>
    <row r="77" spans="1:23" s="162" customFormat="1" ht="20.25" customHeight="1" x14ac:dyDescent="0.3">
      <c r="A77" s="153">
        <v>63</v>
      </c>
      <c r="B77" s="154" t="s">
        <v>75</v>
      </c>
      <c r="C77" s="155">
        <f>SUM(C78:C90)</f>
        <v>568.16800000000001</v>
      </c>
      <c r="D77" s="161">
        <f>SUM(D78:D90)</f>
        <v>16</v>
      </c>
      <c r="E77" s="161">
        <f>E78+E79+E86+E87+E88+E89+E90</f>
        <v>30</v>
      </c>
      <c r="F77" s="168">
        <f t="shared" si="12"/>
        <v>5.2801284127229973E-2</v>
      </c>
      <c r="G77" s="161">
        <f t="shared" ref="G77:Q77" si="15">SUM(G78:G90)</f>
        <v>0</v>
      </c>
      <c r="H77" s="215">
        <f t="shared" si="15"/>
        <v>0</v>
      </c>
      <c r="I77" s="215">
        <f t="shared" si="15"/>
        <v>0</v>
      </c>
      <c r="J77" s="215">
        <f t="shared" si="15"/>
        <v>0</v>
      </c>
      <c r="K77" s="215">
        <f t="shared" si="15"/>
        <v>0</v>
      </c>
      <c r="L77" s="215">
        <f t="shared" si="15"/>
        <v>0</v>
      </c>
      <c r="M77" s="215">
        <f t="shared" si="15"/>
        <v>0</v>
      </c>
      <c r="N77" s="215">
        <f t="shared" si="15"/>
        <v>0</v>
      </c>
      <c r="O77" s="215">
        <f t="shared" si="15"/>
        <v>0</v>
      </c>
      <c r="P77" s="158">
        <f t="shared" si="15"/>
        <v>0</v>
      </c>
      <c r="Q77" s="241">
        <f t="shared" si="15"/>
        <v>1</v>
      </c>
      <c r="R77" s="218">
        <f t="shared" si="2"/>
        <v>3.3333333333333335</v>
      </c>
      <c r="S77" s="215">
        <f>SUM(S78:S90)</f>
        <v>0</v>
      </c>
      <c r="T77" s="218">
        <f t="shared" si="3"/>
        <v>0</v>
      </c>
      <c r="U77" s="26"/>
      <c r="V77" s="26"/>
      <c r="W77" s="26"/>
    </row>
    <row r="78" spans="1:23" s="42" customFormat="1" ht="20.25" customHeight="1" x14ac:dyDescent="0.3">
      <c r="A78" s="43">
        <v>64</v>
      </c>
      <c r="B78" s="44" t="s">
        <v>40</v>
      </c>
      <c r="C78" s="37">
        <v>233.06100000000001</v>
      </c>
      <c r="D78" s="38">
        <v>0</v>
      </c>
      <c r="E78" s="38">
        <v>8</v>
      </c>
      <c r="F78" s="243">
        <f t="shared" si="12"/>
        <v>3.4325777371589414E-2</v>
      </c>
      <c r="G78" s="68"/>
      <c r="H78" s="67"/>
      <c r="I78" s="68"/>
      <c r="J78" s="68"/>
      <c r="K78" s="68"/>
      <c r="L78" s="68"/>
      <c r="M78" s="68"/>
      <c r="N78" s="68"/>
      <c r="O78" s="68"/>
      <c r="P78" s="69"/>
      <c r="Q78" s="39"/>
      <c r="R78" s="67"/>
      <c r="S78" s="68"/>
      <c r="T78" s="67"/>
      <c r="U78" s="11"/>
      <c r="V78" s="11"/>
      <c r="W78" s="11"/>
    </row>
    <row r="79" spans="1:23" s="48" customFormat="1" ht="20.25" customHeight="1" x14ac:dyDescent="0.3">
      <c r="A79" s="75">
        <v>65</v>
      </c>
      <c r="B79" s="56" t="s">
        <v>331</v>
      </c>
      <c r="C79" s="50"/>
      <c r="D79" s="51">
        <v>1</v>
      </c>
      <c r="E79" s="51">
        <f>E80</f>
        <v>4</v>
      </c>
      <c r="F79" s="242">
        <v>0</v>
      </c>
      <c r="G79" s="73"/>
      <c r="H79" s="72"/>
      <c r="I79" s="73"/>
      <c r="J79" s="73"/>
      <c r="K79" s="73"/>
      <c r="L79" s="73"/>
      <c r="M79" s="73"/>
      <c r="N79" s="73"/>
      <c r="O79" s="73"/>
      <c r="P79" s="74"/>
      <c r="Q79" s="52"/>
      <c r="R79" s="72"/>
      <c r="S79" s="73"/>
      <c r="T79" s="72"/>
      <c r="U79" s="11"/>
      <c r="V79" s="11"/>
      <c r="W79" s="11"/>
    </row>
    <row r="80" spans="1:23" s="48" customFormat="1" ht="20.25" customHeight="1" x14ac:dyDescent="0.3">
      <c r="A80" s="75">
        <v>66</v>
      </c>
      <c r="B80" s="56" t="s">
        <v>235</v>
      </c>
      <c r="C80" s="50">
        <v>29.686</v>
      </c>
      <c r="D80" s="51"/>
      <c r="E80" s="51">
        <v>4</v>
      </c>
      <c r="F80" s="242">
        <f t="shared" ref="F80:F101" si="16">E80/C80</f>
        <v>0.13474365020548407</v>
      </c>
      <c r="G80" s="73"/>
      <c r="H80" s="72"/>
      <c r="I80" s="73"/>
      <c r="J80" s="73"/>
      <c r="K80" s="73"/>
      <c r="L80" s="73"/>
      <c r="M80" s="73"/>
      <c r="N80" s="73"/>
      <c r="O80" s="73"/>
      <c r="P80" s="74"/>
      <c r="Q80" s="52"/>
      <c r="R80" s="72"/>
      <c r="S80" s="73"/>
      <c r="T80" s="72"/>
      <c r="U80" s="11"/>
      <c r="V80" s="11"/>
      <c r="W80" s="11"/>
    </row>
    <row r="81" spans="1:23" s="48" customFormat="1" ht="20.25" customHeight="1" x14ac:dyDescent="0.3">
      <c r="A81" s="75">
        <v>67</v>
      </c>
      <c r="B81" s="56" t="s">
        <v>236</v>
      </c>
      <c r="C81" s="50">
        <v>2.919</v>
      </c>
      <c r="D81" s="51"/>
      <c r="E81" s="51">
        <v>0</v>
      </c>
      <c r="F81" s="242">
        <f t="shared" si="16"/>
        <v>0</v>
      </c>
      <c r="G81" s="73"/>
      <c r="H81" s="72"/>
      <c r="I81" s="73"/>
      <c r="J81" s="73"/>
      <c r="K81" s="73"/>
      <c r="L81" s="73"/>
      <c r="M81" s="73"/>
      <c r="N81" s="73"/>
      <c r="O81" s="73"/>
      <c r="P81" s="74"/>
      <c r="Q81" s="52"/>
      <c r="R81" s="72"/>
      <c r="S81" s="73"/>
      <c r="T81" s="72"/>
      <c r="U81" s="11"/>
      <c r="V81" s="11"/>
      <c r="W81" s="11"/>
    </row>
    <row r="82" spans="1:23" s="48" customFormat="1" ht="20.25" customHeight="1" x14ac:dyDescent="0.3">
      <c r="A82" s="75">
        <v>68</v>
      </c>
      <c r="B82" s="56" t="s">
        <v>237</v>
      </c>
      <c r="C82" s="50">
        <v>5.08</v>
      </c>
      <c r="D82" s="51"/>
      <c r="E82" s="51">
        <v>0</v>
      </c>
      <c r="F82" s="242">
        <f t="shared" si="16"/>
        <v>0</v>
      </c>
      <c r="G82" s="73"/>
      <c r="H82" s="72"/>
      <c r="I82" s="73"/>
      <c r="J82" s="73"/>
      <c r="K82" s="73"/>
      <c r="L82" s="73"/>
      <c r="M82" s="73"/>
      <c r="N82" s="73"/>
      <c r="O82" s="73"/>
      <c r="P82" s="74"/>
      <c r="Q82" s="52"/>
      <c r="R82" s="72"/>
      <c r="S82" s="73"/>
      <c r="T82" s="72"/>
      <c r="U82" s="11"/>
      <c r="V82" s="11"/>
      <c r="W82" s="11"/>
    </row>
    <row r="83" spans="1:23" s="48" customFormat="1" ht="20.25" customHeight="1" x14ac:dyDescent="0.3">
      <c r="A83" s="75">
        <v>69</v>
      </c>
      <c r="B83" s="56" t="s">
        <v>238</v>
      </c>
      <c r="C83" s="50">
        <v>1.2609999999999999</v>
      </c>
      <c r="D83" s="51"/>
      <c r="E83" s="51">
        <v>0</v>
      </c>
      <c r="F83" s="242">
        <f t="shared" si="16"/>
        <v>0</v>
      </c>
      <c r="G83" s="73"/>
      <c r="H83" s="72"/>
      <c r="I83" s="73"/>
      <c r="J83" s="73"/>
      <c r="K83" s="73"/>
      <c r="L83" s="73"/>
      <c r="M83" s="73"/>
      <c r="N83" s="73"/>
      <c r="O83" s="73"/>
      <c r="P83" s="74"/>
      <c r="Q83" s="52"/>
      <c r="R83" s="72"/>
      <c r="S83" s="73"/>
      <c r="T83" s="72"/>
      <c r="U83" s="11"/>
      <c r="V83" s="11"/>
      <c r="W83" s="11"/>
    </row>
    <row r="84" spans="1:23" s="48" customFormat="1" ht="20.25" customHeight="1" x14ac:dyDescent="0.3">
      <c r="A84" s="75">
        <v>70</v>
      </c>
      <c r="B84" s="56" t="s">
        <v>239</v>
      </c>
      <c r="C84" s="50">
        <v>3.4750000000000001</v>
      </c>
      <c r="D84" s="51"/>
      <c r="E84" s="51">
        <v>0</v>
      </c>
      <c r="F84" s="242">
        <f t="shared" si="16"/>
        <v>0</v>
      </c>
      <c r="G84" s="73"/>
      <c r="H84" s="72"/>
      <c r="I84" s="73"/>
      <c r="J84" s="73"/>
      <c r="K84" s="73"/>
      <c r="L84" s="73"/>
      <c r="M84" s="73"/>
      <c r="N84" s="73"/>
      <c r="O84" s="73"/>
      <c r="P84" s="74"/>
      <c r="Q84" s="52"/>
      <c r="R84" s="72"/>
      <c r="S84" s="73"/>
      <c r="T84" s="72"/>
      <c r="U84" s="11"/>
      <c r="V84" s="11"/>
      <c r="W84" s="11"/>
    </row>
    <row r="85" spans="1:23" s="48" customFormat="1" ht="20.25" customHeight="1" x14ac:dyDescent="0.3">
      <c r="A85" s="75">
        <v>71</v>
      </c>
      <c r="B85" s="56" t="s">
        <v>240</v>
      </c>
      <c r="C85" s="50">
        <v>1.111</v>
      </c>
      <c r="D85" s="51"/>
      <c r="E85" s="51">
        <v>0</v>
      </c>
      <c r="F85" s="242">
        <f t="shared" si="16"/>
        <v>0</v>
      </c>
      <c r="G85" s="73"/>
      <c r="H85" s="72"/>
      <c r="I85" s="73"/>
      <c r="J85" s="73"/>
      <c r="K85" s="73"/>
      <c r="L85" s="73"/>
      <c r="M85" s="73"/>
      <c r="N85" s="73"/>
      <c r="O85" s="73"/>
      <c r="P85" s="74"/>
      <c r="Q85" s="52"/>
      <c r="R85" s="72"/>
      <c r="S85" s="73"/>
      <c r="T85" s="72"/>
      <c r="U85" s="11"/>
      <c r="V85" s="11"/>
      <c r="W85" s="11"/>
    </row>
    <row r="86" spans="1:23" s="46" customFormat="1" ht="20.25" customHeight="1" x14ac:dyDescent="0.3">
      <c r="A86" s="85">
        <v>72</v>
      </c>
      <c r="B86" s="99" t="s">
        <v>77</v>
      </c>
      <c r="C86" s="87">
        <v>9.93</v>
      </c>
      <c r="D86" s="88">
        <v>0</v>
      </c>
      <c r="E86" s="88">
        <v>0</v>
      </c>
      <c r="F86" s="244">
        <f t="shared" si="16"/>
        <v>0</v>
      </c>
      <c r="G86" s="95"/>
      <c r="H86" s="94"/>
      <c r="I86" s="95"/>
      <c r="J86" s="95"/>
      <c r="K86" s="95"/>
      <c r="L86" s="95"/>
      <c r="M86" s="95"/>
      <c r="N86" s="95"/>
      <c r="O86" s="95"/>
      <c r="P86" s="96"/>
      <c r="Q86" s="89"/>
      <c r="R86" s="94"/>
      <c r="S86" s="95"/>
      <c r="T86" s="94"/>
      <c r="U86" s="95"/>
      <c r="V86" s="95"/>
      <c r="W86" s="95"/>
    </row>
    <row r="87" spans="1:23" s="46" customFormat="1" ht="20.25" customHeight="1" x14ac:dyDescent="0.3">
      <c r="A87" s="85">
        <v>73</v>
      </c>
      <c r="B87" s="86" t="s">
        <v>79</v>
      </c>
      <c r="C87" s="87">
        <v>12.73</v>
      </c>
      <c r="D87" s="88">
        <v>0</v>
      </c>
      <c r="E87" s="88">
        <v>0</v>
      </c>
      <c r="F87" s="244">
        <f t="shared" si="16"/>
        <v>0</v>
      </c>
      <c r="G87" s="95"/>
      <c r="H87" s="94"/>
      <c r="I87" s="95"/>
      <c r="J87" s="95"/>
      <c r="K87" s="95"/>
      <c r="L87" s="95"/>
      <c r="M87" s="95"/>
      <c r="N87" s="95"/>
      <c r="O87" s="95"/>
      <c r="P87" s="96"/>
      <c r="Q87" s="89"/>
      <c r="R87" s="94"/>
      <c r="S87" s="95"/>
      <c r="T87" s="94"/>
      <c r="U87" s="95"/>
      <c r="V87" s="95"/>
      <c r="W87" s="95"/>
    </row>
    <row r="88" spans="1:23" s="46" customFormat="1" ht="20.25" customHeight="1" x14ac:dyDescent="0.3">
      <c r="A88" s="85">
        <v>74</v>
      </c>
      <c r="B88" s="86" t="s">
        <v>189</v>
      </c>
      <c r="C88" s="87">
        <v>21.9</v>
      </c>
      <c r="D88" s="88">
        <v>7</v>
      </c>
      <c r="E88" s="88">
        <v>0</v>
      </c>
      <c r="F88" s="244">
        <f t="shared" si="16"/>
        <v>0</v>
      </c>
      <c r="G88" s="95"/>
      <c r="H88" s="94"/>
      <c r="I88" s="95"/>
      <c r="J88" s="95"/>
      <c r="K88" s="95"/>
      <c r="L88" s="95"/>
      <c r="M88" s="95"/>
      <c r="N88" s="95"/>
      <c r="O88" s="95"/>
      <c r="P88" s="96"/>
      <c r="Q88" s="89"/>
      <c r="R88" s="94"/>
      <c r="S88" s="95"/>
      <c r="T88" s="94"/>
      <c r="U88" s="95"/>
      <c r="V88" s="95"/>
      <c r="W88" s="95"/>
    </row>
    <row r="89" spans="1:23" s="46" customFormat="1" ht="20.25" customHeight="1" x14ac:dyDescent="0.3">
      <c r="A89" s="85">
        <v>75</v>
      </c>
      <c r="B89" s="86" t="s">
        <v>80</v>
      </c>
      <c r="C89" s="87">
        <v>11.92</v>
      </c>
      <c r="D89" s="88">
        <v>2</v>
      </c>
      <c r="E89" s="88">
        <v>2</v>
      </c>
      <c r="F89" s="244">
        <f t="shared" si="16"/>
        <v>0.16778523489932887</v>
      </c>
      <c r="G89" s="95"/>
      <c r="H89" s="94"/>
      <c r="I89" s="95"/>
      <c r="J89" s="95"/>
      <c r="K89" s="95"/>
      <c r="L89" s="95"/>
      <c r="M89" s="95"/>
      <c r="N89" s="95"/>
      <c r="O89" s="95"/>
      <c r="P89" s="96"/>
      <c r="Q89" s="89"/>
      <c r="R89" s="94"/>
      <c r="S89" s="95"/>
      <c r="T89" s="94"/>
      <c r="U89" s="95"/>
      <c r="V89" s="95"/>
      <c r="W89" s="95"/>
    </row>
    <row r="90" spans="1:23" s="46" customFormat="1" ht="20.25" customHeight="1" x14ac:dyDescent="0.3">
      <c r="A90" s="85">
        <v>76</v>
      </c>
      <c r="B90" s="86" t="s">
        <v>78</v>
      </c>
      <c r="C90" s="87">
        <v>235.095</v>
      </c>
      <c r="D90" s="88">
        <v>6</v>
      </c>
      <c r="E90" s="88">
        <v>16</v>
      </c>
      <c r="F90" s="244">
        <f t="shared" si="16"/>
        <v>6.8057593738701377E-2</v>
      </c>
      <c r="G90" s="95"/>
      <c r="H90" s="94"/>
      <c r="I90" s="95"/>
      <c r="J90" s="95"/>
      <c r="K90" s="95"/>
      <c r="L90" s="95"/>
      <c r="M90" s="95"/>
      <c r="N90" s="95"/>
      <c r="O90" s="95"/>
      <c r="P90" s="96"/>
      <c r="Q90" s="89">
        <f t="shared" ref="Q90" si="17">ROUNDDOWN(E90*0.1,0)</f>
        <v>1</v>
      </c>
      <c r="R90" s="94">
        <f t="shared" ref="R90:R115" si="18">Q90/E90*100</f>
        <v>6.25</v>
      </c>
      <c r="S90" s="95">
        <v>0</v>
      </c>
      <c r="T90" s="94">
        <f t="shared" ref="T90:T115" si="19">S90/E90*100</f>
        <v>0</v>
      </c>
      <c r="U90" s="95"/>
      <c r="V90" s="95"/>
      <c r="W90" s="95"/>
    </row>
    <row r="91" spans="1:23" s="162" customFormat="1" ht="20.25" customHeight="1" x14ac:dyDescent="0.3">
      <c r="A91" s="153">
        <v>77</v>
      </c>
      <c r="B91" s="154" t="s">
        <v>81</v>
      </c>
      <c r="C91" s="155">
        <f>SUM(C92:C97)</f>
        <v>294.31900000000002</v>
      </c>
      <c r="D91" s="161">
        <f>SUM(D92:D97)</f>
        <v>0</v>
      </c>
      <c r="E91" s="161">
        <f>SUM(E92:E97)</f>
        <v>0</v>
      </c>
      <c r="F91" s="168">
        <f t="shared" si="16"/>
        <v>0</v>
      </c>
      <c r="G91" s="161">
        <f t="shared" ref="G91:Q91" si="20">SUM(G92:G97)</f>
        <v>0</v>
      </c>
      <c r="H91" s="215">
        <f t="shared" si="20"/>
        <v>0</v>
      </c>
      <c r="I91" s="215">
        <f t="shared" si="20"/>
        <v>0</v>
      </c>
      <c r="J91" s="215">
        <f t="shared" si="20"/>
        <v>0</v>
      </c>
      <c r="K91" s="215">
        <f t="shared" si="20"/>
        <v>0</v>
      </c>
      <c r="L91" s="215">
        <f t="shared" si="20"/>
        <v>0</v>
      </c>
      <c r="M91" s="215">
        <f t="shared" si="20"/>
        <v>0</v>
      </c>
      <c r="N91" s="215">
        <f t="shared" si="20"/>
        <v>0</v>
      </c>
      <c r="O91" s="215">
        <f t="shared" si="20"/>
        <v>0</v>
      </c>
      <c r="P91" s="158">
        <f t="shared" si="20"/>
        <v>0</v>
      </c>
      <c r="Q91" s="241">
        <f t="shared" si="20"/>
        <v>0</v>
      </c>
      <c r="R91" s="218">
        <v>0</v>
      </c>
      <c r="S91" s="215">
        <f>SUM(S92:S97)</f>
        <v>0</v>
      </c>
      <c r="T91" s="218">
        <v>0</v>
      </c>
      <c r="U91" s="26"/>
      <c r="V91" s="26"/>
      <c r="W91" s="26"/>
    </row>
    <row r="92" spans="1:23" s="42" customFormat="1" ht="20.25" customHeight="1" x14ac:dyDescent="0.3">
      <c r="A92" s="43">
        <v>78</v>
      </c>
      <c r="B92" s="36" t="s">
        <v>82</v>
      </c>
      <c r="C92" s="37">
        <v>30.4</v>
      </c>
      <c r="D92" s="38">
        <v>0</v>
      </c>
      <c r="E92" s="38">
        <v>0</v>
      </c>
      <c r="F92" s="243">
        <f t="shared" si="16"/>
        <v>0</v>
      </c>
      <c r="G92" s="68"/>
      <c r="H92" s="67"/>
      <c r="I92" s="68"/>
      <c r="J92" s="68"/>
      <c r="K92" s="68"/>
      <c r="L92" s="68"/>
      <c r="M92" s="68"/>
      <c r="N92" s="68"/>
      <c r="O92" s="68"/>
      <c r="P92" s="69"/>
      <c r="Q92" s="39"/>
      <c r="R92" s="67"/>
      <c r="S92" s="68"/>
      <c r="T92" s="67"/>
      <c r="U92" s="11"/>
      <c r="V92" s="11"/>
      <c r="W92" s="11"/>
    </row>
    <row r="93" spans="1:23" s="48" customFormat="1" ht="20.25" customHeight="1" x14ac:dyDescent="0.3">
      <c r="A93" s="75">
        <v>79</v>
      </c>
      <c r="B93" s="49" t="s">
        <v>83</v>
      </c>
      <c r="C93" s="50">
        <v>162.06700000000001</v>
      </c>
      <c r="D93" s="51">
        <v>0</v>
      </c>
      <c r="E93" s="51">
        <v>0</v>
      </c>
      <c r="F93" s="242">
        <f t="shared" si="16"/>
        <v>0</v>
      </c>
      <c r="G93" s="73"/>
      <c r="H93" s="72"/>
      <c r="I93" s="73"/>
      <c r="J93" s="73"/>
      <c r="K93" s="73"/>
      <c r="L93" s="73"/>
      <c r="M93" s="73"/>
      <c r="N93" s="73"/>
      <c r="O93" s="73"/>
      <c r="P93" s="73"/>
      <c r="Q93" s="52"/>
      <c r="R93" s="72"/>
      <c r="S93" s="73"/>
      <c r="T93" s="72"/>
      <c r="U93" s="11"/>
      <c r="V93" s="11"/>
      <c r="W93" s="11"/>
    </row>
    <row r="94" spans="1:23" s="46" customFormat="1" ht="20.25" customHeight="1" x14ac:dyDescent="0.3">
      <c r="A94" s="85">
        <v>80</v>
      </c>
      <c r="B94" s="86" t="s">
        <v>85</v>
      </c>
      <c r="C94" s="87">
        <v>17.209</v>
      </c>
      <c r="D94" s="88">
        <v>0</v>
      </c>
      <c r="E94" s="88">
        <v>0</v>
      </c>
      <c r="F94" s="244">
        <f t="shared" si="16"/>
        <v>0</v>
      </c>
      <c r="G94" s="95"/>
      <c r="H94" s="94"/>
      <c r="I94" s="95"/>
      <c r="J94" s="95"/>
      <c r="K94" s="95"/>
      <c r="L94" s="95"/>
      <c r="M94" s="95"/>
      <c r="N94" s="95"/>
      <c r="O94" s="95"/>
      <c r="P94" s="96"/>
      <c r="Q94" s="89"/>
      <c r="R94" s="94"/>
      <c r="S94" s="95"/>
      <c r="T94" s="94"/>
      <c r="U94" s="95"/>
      <c r="V94" s="95"/>
      <c r="W94" s="95"/>
    </row>
    <row r="95" spans="1:23" s="46" customFormat="1" ht="20.25" customHeight="1" x14ac:dyDescent="0.3">
      <c r="A95" s="85">
        <v>81</v>
      </c>
      <c r="B95" s="86" t="s">
        <v>190</v>
      </c>
      <c r="C95" s="87">
        <v>42.554000000000002</v>
      </c>
      <c r="D95" s="88">
        <v>0</v>
      </c>
      <c r="E95" s="88">
        <v>0</v>
      </c>
      <c r="F95" s="244">
        <f t="shared" si="16"/>
        <v>0</v>
      </c>
      <c r="G95" s="95"/>
      <c r="H95" s="94"/>
      <c r="I95" s="95"/>
      <c r="J95" s="95"/>
      <c r="K95" s="95"/>
      <c r="L95" s="95"/>
      <c r="M95" s="95"/>
      <c r="N95" s="95"/>
      <c r="O95" s="95"/>
      <c r="P95" s="96"/>
      <c r="Q95" s="89"/>
      <c r="R95" s="94"/>
      <c r="S95" s="95"/>
      <c r="T95" s="94"/>
      <c r="U95" s="95"/>
      <c r="V95" s="95"/>
      <c r="W95" s="95"/>
    </row>
    <row r="96" spans="1:23" s="46" customFormat="1" ht="20.25" customHeight="1" x14ac:dyDescent="0.3">
      <c r="A96" s="85">
        <v>82</v>
      </c>
      <c r="B96" s="86" t="s">
        <v>84</v>
      </c>
      <c r="C96" s="87">
        <v>31.93</v>
      </c>
      <c r="D96" s="88">
        <v>0</v>
      </c>
      <c r="E96" s="88">
        <v>0</v>
      </c>
      <c r="F96" s="244">
        <f t="shared" si="16"/>
        <v>0</v>
      </c>
      <c r="G96" s="95"/>
      <c r="H96" s="94"/>
      <c r="I96" s="95"/>
      <c r="J96" s="95"/>
      <c r="K96" s="95"/>
      <c r="L96" s="95"/>
      <c r="M96" s="95"/>
      <c r="N96" s="95"/>
      <c r="O96" s="95"/>
      <c r="P96" s="96"/>
      <c r="Q96" s="89"/>
      <c r="R96" s="94"/>
      <c r="S96" s="95"/>
      <c r="T96" s="94"/>
      <c r="U96" s="95"/>
      <c r="V96" s="95"/>
      <c r="W96" s="95"/>
    </row>
    <row r="97" spans="1:23" s="46" customFormat="1" ht="20.25" customHeight="1" x14ac:dyDescent="0.3">
      <c r="A97" s="85">
        <v>83</v>
      </c>
      <c r="B97" s="86" t="s">
        <v>86</v>
      </c>
      <c r="C97" s="87">
        <v>10.159000000000001</v>
      </c>
      <c r="D97" s="88">
        <v>0</v>
      </c>
      <c r="E97" s="88">
        <v>0</v>
      </c>
      <c r="F97" s="244">
        <f t="shared" si="16"/>
        <v>0</v>
      </c>
      <c r="G97" s="95"/>
      <c r="H97" s="94"/>
      <c r="I97" s="95"/>
      <c r="J97" s="95"/>
      <c r="K97" s="95"/>
      <c r="L97" s="95"/>
      <c r="M97" s="95"/>
      <c r="N97" s="95"/>
      <c r="O97" s="95"/>
      <c r="P97" s="96"/>
      <c r="Q97" s="89"/>
      <c r="R97" s="94"/>
      <c r="S97" s="95"/>
      <c r="T97" s="94"/>
      <c r="U97" s="95"/>
      <c r="V97" s="95"/>
      <c r="W97" s="95"/>
    </row>
    <row r="98" spans="1:23" s="162" customFormat="1" ht="23.25" customHeight="1" x14ac:dyDescent="0.3">
      <c r="A98" s="153">
        <v>84</v>
      </c>
      <c r="B98" s="154" t="s">
        <v>87</v>
      </c>
      <c r="C98" s="155">
        <f>SUM(C99:C100)</f>
        <v>160.155</v>
      </c>
      <c r="D98" s="161">
        <f>SUM(D99:D100)</f>
        <v>0</v>
      </c>
      <c r="E98" s="161">
        <f>SUM(E99:E100)</f>
        <v>0</v>
      </c>
      <c r="F98" s="168">
        <f t="shared" si="16"/>
        <v>0</v>
      </c>
      <c r="G98" s="161">
        <f t="shared" ref="G98:Q98" si="21">SUM(G99:G100)</f>
        <v>0</v>
      </c>
      <c r="H98" s="215">
        <f t="shared" si="21"/>
        <v>0</v>
      </c>
      <c r="I98" s="215">
        <f t="shared" si="21"/>
        <v>0</v>
      </c>
      <c r="J98" s="215">
        <f t="shared" si="21"/>
        <v>0</v>
      </c>
      <c r="K98" s="215">
        <f t="shared" si="21"/>
        <v>0</v>
      </c>
      <c r="L98" s="215">
        <f t="shared" si="21"/>
        <v>0</v>
      </c>
      <c r="M98" s="215">
        <f t="shared" si="21"/>
        <v>0</v>
      </c>
      <c r="N98" s="215">
        <f t="shared" si="21"/>
        <v>0</v>
      </c>
      <c r="O98" s="215">
        <f t="shared" si="21"/>
        <v>0</v>
      </c>
      <c r="P98" s="158">
        <f t="shared" si="21"/>
        <v>0</v>
      </c>
      <c r="Q98" s="241">
        <f t="shared" si="21"/>
        <v>0</v>
      </c>
      <c r="R98" s="218">
        <v>0</v>
      </c>
      <c r="S98" s="215">
        <f>SUM(S99:S100)</f>
        <v>0</v>
      </c>
      <c r="T98" s="218">
        <v>0</v>
      </c>
      <c r="U98" s="26"/>
      <c r="V98" s="26"/>
      <c r="W98" s="26"/>
    </row>
    <row r="99" spans="1:23" s="48" customFormat="1" ht="20.25" customHeight="1" x14ac:dyDescent="0.3">
      <c r="A99" s="75">
        <v>85</v>
      </c>
      <c r="B99" s="49" t="s">
        <v>88</v>
      </c>
      <c r="C99" s="50">
        <v>34.854999999999997</v>
      </c>
      <c r="D99" s="51">
        <v>0</v>
      </c>
      <c r="E99" s="51">
        <v>0</v>
      </c>
      <c r="F99" s="242">
        <f t="shared" si="16"/>
        <v>0</v>
      </c>
      <c r="G99" s="73"/>
      <c r="H99" s="72"/>
      <c r="I99" s="73"/>
      <c r="J99" s="73"/>
      <c r="K99" s="73"/>
      <c r="L99" s="73"/>
      <c r="M99" s="73"/>
      <c r="N99" s="73"/>
      <c r="O99" s="73"/>
      <c r="P99" s="74"/>
      <c r="Q99" s="52"/>
      <c r="R99" s="72"/>
      <c r="S99" s="73"/>
      <c r="T99" s="72"/>
      <c r="U99" s="11"/>
      <c r="V99" s="11"/>
      <c r="W99" s="11"/>
    </row>
    <row r="100" spans="1:23" s="46" customFormat="1" ht="20.25" customHeight="1" x14ac:dyDescent="0.3">
      <c r="A100" s="85">
        <v>86</v>
      </c>
      <c r="B100" s="93" t="s">
        <v>89</v>
      </c>
      <c r="C100" s="87">
        <v>125.3</v>
      </c>
      <c r="D100" s="88">
        <v>0</v>
      </c>
      <c r="E100" s="88">
        <v>0</v>
      </c>
      <c r="F100" s="244">
        <f t="shared" si="16"/>
        <v>0</v>
      </c>
      <c r="G100" s="95"/>
      <c r="H100" s="94"/>
      <c r="I100" s="95"/>
      <c r="J100" s="95"/>
      <c r="K100" s="95"/>
      <c r="L100" s="95"/>
      <c r="M100" s="95"/>
      <c r="N100" s="95"/>
      <c r="O100" s="95"/>
      <c r="P100" s="96"/>
      <c r="Q100" s="89"/>
      <c r="R100" s="94"/>
      <c r="S100" s="95"/>
      <c r="T100" s="94"/>
      <c r="U100" s="11"/>
      <c r="V100" s="11"/>
      <c r="W100" s="11"/>
    </row>
    <row r="101" spans="1:23" s="162" customFormat="1" ht="20.25" customHeight="1" x14ac:dyDescent="0.3">
      <c r="A101" s="153">
        <v>87</v>
      </c>
      <c r="B101" s="154" t="s">
        <v>90</v>
      </c>
      <c r="C101" s="155">
        <f>SUM(C102:C106)</f>
        <v>232.93600000000001</v>
      </c>
      <c r="D101" s="161">
        <f>SUM(D102:D106)</f>
        <v>0</v>
      </c>
      <c r="E101" s="161">
        <f>SUM(E102:E106)</f>
        <v>0</v>
      </c>
      <c r="F101" s="168">
        <f t="shared" si="16"/>
        <v>0</v>
      </c>
      <c r="G101" s="161">
        <f t="shared" ref="G101:Q101" si="22">SUM(G102:G106)</f>
        <v>0</v>
      </c>
      <c r="H101" s="215">
        <f t="shared" si="22"/>
        <v>0</v>
      </c>
      <c r="I101" s="215">
        <f t="shared" si="22"/>
        <v>0</v>
      </c>
      <c r="J101" s="215">
        <f t="shared" si="22"/>
        <v>0</v>
      </c>
      <c r="K101" s="215">
        <f t="shared" si="22"/>
        <v>0</v>
      </c>
      <c r="L101" s="215">
        <f t="shared" si="22"/>
        <v>0</v>
      </c>
      <c r="M101" s="215">
        <f t="shared" si="22"/>
        <v>0</v>
      </c>
      <c r="N101" s="215">
        <f t="shared" si="22"/>
        <v>0</v>
      </c>
      <c r="O101" s="215">
        <f t="shared" si="22"/>
        <v>0</v>
      </c>
      <c r="P101" s="158">
        <f t="shared" si="22"/>
        <v>0</v>
      </c>
      <c r="Q101" s="241">
        <f t="shared" si="22"/>
        <v>0</v>
      </c>
      <c r="R101" s="218">
        <v>0</v>
      </c>
      <c r="S101" s="215">
        <f>SUM(S102:S106)</f>
        <v>0</v>
      </c>
      <c r="T101" s="218">
        <v>0</v>
      </c>
      <c r="U101" s="26"/>
      <c r="V101" s="26"/>
      <c r="W101" s="26"/>
    </row>
    <row r="102" spans="1:23" s="48" customFormat="1" ht="20.25" customHeight="1" x14ac:dyDescent="0.3">
      <c r="A102" s="75">
        <v>88</v>
      </c>
      <c r="B102" s="49" t="s">
        <v>332</v>
      </c>
      <c r="C102" s="50"/>
      <c r="D102" s="51">
        <v>0</v>
      </c>
      <c r="E102" s="51">
        <v>0</v>
      </c>
      <c r="F102" s="242">
        <v>0</v>
      </c>
      <c r="G102" s="73"/>
      <c r="H102" s="72"/>
      <c r="I102" s="73"/>
      <c r="J102" s="73"/>
      <c r="K102" s="73"/>
      <c r="L102" s="73"/>
      <c r="M102" s="73"/>
      <c r="N102" s="73"/>
      <c r="O102" s="73"/>
      <c r="P102" s="74"/>
      <c r="Q102" s="52"/>
      <c r="R102" s="72"/>
      <c r="S102" s="73"/>
      <c r="T102" s="72"/>
      <c r="U102" s="11"/>
      <c r="V102" s="11"/>
      <c r="W102" s="11"/>
    </row>
    <row r="103" spans="1:23" s="48" customFormat="1" ht="20.25" customHeight="1" x14ac:dyDescent="0.3">
      <c r="A103" s="75">
        <v>89</v>
      </c>
      <c r="B103" s="49" t="s">
        <v>242</v>
      </c>
      <c r="C103" s="50">
        <v>21.414999999999999</v>
      </c>
      <c r="D103" s="51"/>
      <c r="E103" s="51">
        <v>0</v>
      </c>
      <c r="F103" s="242">
        <f t="shared" ref="F103:F108" si="23">E103/C103</f>
        <v>0</v>
      </c>
      <c r="G103" s="73"/>
      <c r="H103" s="72"/>
      <c r="I103" s="73"/>
      <c r="J103" s="73"/>
      <c r="K103" s="73"/>
      <c r="L103" s="73"/>
      <c r="M103" s="73"/>
      <c r="N103" s="73"/>
      <c r="O103" s="73"/>
      <c r="P103" s="74"/>
      <c r="Q103" s="52"/>
      <c r="R103" s="72"/>
      <c r="S103" s="73"/>
      <c r="T103" s="72"/>
      <c r="U103" s="11"/>
      <c r="V103" s="11"/>
      <c r="W103" s="11"/>
    </row>
    <row r="104" spans="1:23" s="48" customFormat="1" ht="20.25" customHeight="1" x14ac:dyDescent="0.3">
      <c r="A104" s="75">
        <v>90</v>
      </c>
      <c r="B104" s="49" t="s">
        <v>243</v>
      </c>
      <c r="C104" s="50">
        <v>7.633</v>
      </c>
      <c r="D104" s="51"/>
      <c r="E104" s="51">
        <v>0</v>
      </c>
      <c r="F104" s="242">
        <f t="shared" si="23"/>
        <v>0</v>
      </c>
      <c r="G104" s="73"/>
      <c r="H104" s="72"/>
      <c r="I104" s="73"/>
      <c r="J104" s="73"/>
      <c r="K104" s="73"/>
      <c r="L104" s="73"/>
      <c r="M104" s="73"/>
      <c r="N104" s="73"/>
      <c r="O104" s="73"/>
      <c r="P104" s="74"/>
      <c r="Q104" s="52"/>
      <c r="R104" s="72"/>
      <c r="S104" s="73"/>
      <c r="T104" s="72"/>
      <c r="U104" s="11"/>
      <c r="V104" s="11"/>
      <c r="W104" s="11"/>
    </row>
    <row r="105" spans="1:23" s="48" customFormat="1" ht="20.25" customHeight="1" x14ac:dyDescent="0.3">
      <c r="A105" s="75">
        <v>91</v>
      </c>
      <c r="B105" s="49" t="s">
        <v>244</v>
      </c>
      <c r="C105" s="50">
        <v>60.566000000000003</v>
      </c>
      <c r="D105" s="51"/>
      <c r="E105" s="51">
        <v>0</v>
      </c>
      <c r="F105" s="242">
        <f t="shared" si="23"/>
        <v>0</v>
      </c>
      <c r="G105" s="73"/>
      <c r="H105" s="72"/>
      <c r="I105" s="73"/>
      <c r="J105" s="73"/>
      <c r="K105" s="73"/>
      <c r="L105" s="73"/>
      <c r="M105" s="73"/>
      <c r="N105" s="73"/>
      <c r="O105" s="73"/>
      <c r="P105" s="74"/>
      <c r="Q105" s="52"/>
      <c r="R105" s="72"/>
      <c r="S105" s="73"/>
      <c r="T105" s="72"/>
      <c r="U105" s="11"/>
      <c r="V105" s="11"/>
      <c r="W105" s="11"/>
    </row>
    <row r="106" spans="1:23" s="46" customFormat="1" ht="20.25" customHeight="1" x14ac:dyDescent="0.3">
      <c r="A106" s="85">
        <v>92</v>
      </c>
      <c r="B106" s="93" t="s">
        <v>92</v>
      </c>
      <c r="C106" s="87">
        <v>143.322</v>
      </c>
      <c r="D106" s="88">
        <v>0</v>
      </c>
      <c r="E106" s="88">
        <v>0</v>
      </c>
      <c r="F106" s="244">
        <f t="shared" si="23"/>
        <v>0</v>
      </c>
      <c r="G106" s="95"/>
      <c r="H106" s="94"/>
      <c r="I106" s="95"/>
      <c r="J106" s="95"/>
      <c r="K106" s="95"/>
      <c r="L106" s="95"/>
      <c r="M106" s="95"/>
      <c r="N106" s="95"/>
      <c r="O106" s="95"/>
      <c r="P106" s="96"/>
      <c r="Q106" s="89"/>
      <c r="R106" s="94"/>
      <c r="S106" s="95"/>
      <c r="T106" s="94"/>
      <c r="U106" s="11"/>
      <c r="V106" s="11"/>
      <c r="W106" s="11"/>
    </row>
    <row r="107" spans="1:23" s="162" customFormat="1" ht="20.25" customHeight="1" x14ac:dyDescent="0.3">
      <c r="A107" s="153">
        <v>93</v>
      </c>
      <c r="B107" s="154" t="s">
        <v>93</v>
      </c>
      <c r="C107" s="155">
        <f>SUM(C108:C114)</f>
        <v>662.63499999999999</v>
      </c>
      <c r="D107" s="161">
        <f>SUM(D108:D114)</f>
        <v>24</v>
      </c>
      <c r="E107" s="161">
        <f>E108+E109+E112+E113+E114</f>
        <v>8</v>
      </c>
      <c r="F107" s="168">
        <f t="shared" si="23"/>
        <v>1.2073011537271651E-2</v>
      </c>
      <c r="G107" s="161">
        <f t="shared" ref="G107:Q107" si="24">SUM(G108:G114)</f>
        <v>0</v>
      </c>
      <c r="H107" s="215">
        <f t="shared" si="24"/>
        <v>0</v>
      </c>
      <c r="I107" s="215">
        <f t="shared" si="24"/>
        <v>0</v>
      </c>
      <c r="J107" s="215">
        <f t="shared" si="24"/>
        <v>0</v>
      </c>
      <c r="K107" s="215">
        <f t="shared" si="24"/>
        <v>0</v>
      </c>
      <c r="L107" s="215">
        <f t="shared" si="24"/>
        <v>0</v>
      </c>
      <c r="M107" s="215">
        <f t="shared" si="24"/>
        <v>0</v>
      </c>
      <c r="N107" s="215">
        <f t="shared" si="24"/>
        <v>0</v>
      </c>
      <c r="O107" s="215">
        <f t="shared" si="24"/>
        <v>0</v>
      </c>
      <c r="P107" s="158">
        <f t="shared" si="24"/>
        <v>0</v>
      </c>
      <c r="Q107" s="241">
        <f t="shared" si="24"/>
        <v>0</v>
      </c>
      <c r="R107" s="218">
        <f t="shared" si="18"/>
        <v>0</v>
      </c>
      <c r="S107" s="215">
        <f>SUM(S108:S114)</f>
        <v>0</v>
      </c>
      <c r="T107" s="218">
        <f t="shared" si="19"/>
        <v>0</v>
      </c>
      <c r="U107" s="26"/>
      <c r="V107" s="26"/>
      <c r="W107" s="26"/>
    </row>
    <row r="108" spans="1:23" s="42" customFormat="1" ht="18.75" x14ac:dyDescent="0.3">
      <c r="A108" s="43">
        <v>94</v>
      </c>
      <c r="B108" s="36" t="s">
        <v>94</v>
      </c>
      <c r="C108" s="37">
        <v>118.37</v>
      </c>
      <c r="D108" s="38">
        <v>8</v>
      </c>
      <c r="E108" s="39">
        <v>3</v>
      </c>
      <c r="F108" s="243">
        <f t="shared" si="23"/>
        <v>2.5344259525217537E-2</v>
      </c>
      <c r="G108" s="68"/>
      <c r="H108" s="67"/>
      <c r="I108" s="68"/>
      <c r="J108" s="68"/>
      <c r="K108" s="68"/>
      <c r="L108" s="68"/>
      <c r="M108" s="68"/>
      <c r="N108" s="68"/>
      <c r="O108" s="68"/>
      <c r="P108" s="67"/>
      <c r="Q108" s="39"/>
      <c r="R108" s="67"/>
      <c r="S108" s="68"/>
      <c r="T108" s="67"/>
      <c r="U108" s="11"/>
      <c r="V108" s="11"/>
      <c r="W108" s="11"/>
    </row>
    <row r="109" spans="1:23" s="48" customFormat="1" ht="18.75" x14ac:dyDescent="0.3">
      <c r="A109" s="75">
        <v>95</v>
      </c>
      <c r="B109" s="49" t="s">
        <v>333</v>
      </c>
      <c r="C109" s="50"/>
      <c r="D109" s="51">
        <v>13</v>
      </c>
      <c r="E109" s="52">
        <f>E110+E111</f>
        <v>3</v>
      </c>
      <c r="F109" s="242">
        <v>0</v>
      </c>
      <c r="G109" s="73"/>
      <c r="H109" s="72"/>
      <c r="I109" s="73"/>
      <c r="J109" s="73"/>
      <c r="K109" s="73"/>
      <c r="L109" s="73"/>
      <c r="M109" s="73"/>
      <c r="N109" s="73"/>
      <c r="O109" s="73"/>
      <c r="P109" s="72"/>
      <c r="Q109" s="52"/>
      <c r="R109" s="72"/>
      <c r="S109" s="73"/>
      <c r="T109" s="72"/>
      <c r="U109" s="11"/>
      <c r="V109" s="11"/>
      <c r="W109" s="11"/>
    </row>
    <row r="110" spans="1:23" s="48" customFormat="1" ht="18.75" x14ac:dyDescent="0.3">
      <c r="A110" s="75">
        <v>96</v>
      </c>
      <c r="B110" s="49" t="s">
        <v>245</v>
      </c>
      <c r="C110" s="50">
        <v>195.47800000000001</v>
      </c>
      <c r="D110" s="51"/>
      <c r="E110" s="52">
        <v>3</v>
      </c>
      <c r="F110" s="242">
        <f t="shared" ref="F110:F116" si="25">E110/C110</f>
        <v>1.5346995569833944E-2</v>
      </c>
      <c r="G110" s="73"/>
      <c r="H110" s="72"/>
      <c r="I110" s="73"/>
      <c r="J110" s="73"/>
      <c r="K110" s="73"/>
      <c r="L110" s="73"/>
      <c r="M110" s="73"/>
      <c r="N110" s="73"/>
      <c r="O110" s="73"/>
      <c r="P110" s="72"/>
      <c r="Q110" s="52"/>
      <c r="R110" s="72"/>
      <c r="S110" s="73"/>
      <c r="T110" s="72"/>
      <c r="U110" s="11"/>
      <c r="V110" s="11"/>
      <c r="W110" s="11"/>
    </row>
    <row r="111" spans="1:23" s="48" customFormat="1" ht="18.75" x14ac:dyDescent="0.3">
      <c r="A111" s="75">
        <v>97</v>
      </c>
      <c r="B111" s="49" t="s">
        <v>246</v>
      </c>
      <c r="C111" s="50">
        <v>115.676</v>
      </c>
      <c r="D111" s="51"/>
      <c r="E111" s="52">
        <v>0</v>
      </c>
      <c r="F111" s="242">
        <f t="shared" si="25"/>
        <v>0</v>
      </c>
      <c r="G111" s="73"/>
      <c r="H111" s="72"/>
      <c r="I111" s="73"/>
      <c r="J111" s="73"/>
      <c r="K111" s="73"/>
      <c r="L111" s="73"/>
      <c r="M111" s="73"/>
      <c r="N111" s="73"/>
      <c r="O111" s="73"/>
      <c r="P111" s="72"/>
      <c r="Q111" s="52"/>
      <c r="R111" s="72"/>
      <c r="S111" s="73"/>
      <c r="T111" s="72"/>
      <c r="U111" s="11"/>
      <c r="V111" s="11"/>
      <c r="W111" s="11"/>
    </row>
    <row r="112" spans="1:23" s="46" customFormat="1" ht="18.75" x14ac:dyDescent="0.3">
      <c r="A112" s="85">
        <v>98</v>
      </c>
      <c r="B112" s="93" t="s">
        <v>96</v>
      </c>
      <c r="C112" s="87">
        <v>53.052999999999997</v>
      </c>
      <c r="D112" s="88">
        <v>0</v>
      </c>
      <c r="E112" s="89">
        <v>0</v>
      </c>
      <c r="F112" s="244">
        <f t="shared" si="25"/>
        <v>0</v>
      </c>
      <c r="G112" s="95"/>
      <c r="H112" s="94"/>
      <c r="I112" s="95"/>
      <c r="J112" s="95"/>
      <c r="K112" s="95"/>
      <c r="L112" s="95"/>
      <c r="M112" s="95"/>
      <c r="N112" s="95"/>
      <c r="O112" s="95"/>
      <c r="P112" s="94"/>
      <c r="Q112" s="89"/>
      <c r="R112" s="94"/>
      <c r="S112" s="95"/>
      <c r="T112" s="94"/>
      <c r="U112" s="95"/>
      <c r="V112" s="95"/>
      <c r="W112" s="95"/>
    </row>
    <row r="113" spans="1:23" s="46" customFormat="1" ht="18.75" x14ac:dyDescent="0.3">
      <c r="A113" s="85">
        <v>99</v>
      </c>
      <c r="B113" s="86" t="s">
        <v>191</v>
      </c>
      <c r="C113" s="87">
        <v>98.436000000000007</v>
      </c>
      <c r="D113" s="88">
        <v>3</v>
      </c>
      <c r="E113" s="89">
        <v>2</v>
      </c>
      <c r="F113" s="244">
        <f t="shared" si="25"/>
        <v>2.0317769921573407E-2</v>
      </c>
      <c r="G113" s="95"/>
      <c r="H113" s="94"/>
      <c r="I113" s="95"/>
      <c r="J113" s="95"/>
      <c r="K113" s="95"/>
      <c r="L113" s="95"/>
      <c r="M113" s="95"/>
      <c r="N113" s="95"/>
      <c r="O113" s="95"/>
      <c r="P113" s="94"/>
      <c r="Q113" s="89"/>
      <c r="R113" s="94"/>
      <c r="S113" s="95"/>
      <c r="T113" s="94"/>
      <c r="U113" s="95"/>
      <c r="V113" s="95"/>
      <c r="W113" s="95"/>
    </row>
    <row r="114" spans="1:23" s="46" customFormat="1" ht="18.75" x14ac:dyDescent="0.3">
      <c r="A114" s="85">
        <v>100</v>
      </c>
      <c r="B114" s="86" t="s">
        <v>97</v>
      </c>
      <c r="C114" s="87">
        <v>81.622</v>
      </c>
      <c r="D114" s="88">
        <v>0</v>
      </c>
      <c r="E114" s="89">
        <v>0</v>
      </c>
      <c r="F114" s="244">
        <f t="shared" si="25"/>
        <v>0</v>
      </c>
      <c r="G114" s="95"/>
      <c r="H114" s="94"/>
      <c r="I114" s="95"/>
      <c r="J114" s="95"/>
      <c r="K114" s="95"/>
      <c r="L114" s="95"/>
      <c r="M114" s="95"/>
      <c r="N114" s="95"/>
      <c r="O114" s="95"/>
      <c r="P114" s="94"/>
      <c r="Q114" s="89"/>
      <c r="R114" s="94"/>
      <c r="S114" s="95"/>
      <c r="T114" s="94"/>
      <c r="U114" s="95"/>
      <c r="V114" s="95"/>
      <c r="W114" s="95"/>
    </row>
    <row r="115" spans="1:23" s="162" customFormat="1" ht="18.75" x14ac:dyDescent="0.3">
      <c r="A115" s="153">
        <v>101</v>
      </c>
      <c r="B115" s="154" t="s">
        <v>98</v>
      </c>
      <c r="C115" s="168">
        <f>SUM(C116:C126)</f>
        <v>567.61800000000005</v>
      </c>
      <c r="D115" s="161">
        <f>SUM(D116:D126)</f>
        <v>10</v>
      </c>
      <c r="E115" s="161">
        <f>SUM(E116:E126)</f>
        <v>3</v>
      </c>
      <c r="F115" s="168">
        <f t="shared" si="25"/>
        <v>5.2852446539750318E-3</v>
      </c>
      <c r="G115" s="161">
        <f t="shared" ref="G115:Q115" si="26">SUM(G116:G126)</f>
        <v>0</v>
      </c>
      <c r="H115" s="215">
        <f t="shared" si="26"/>
        <v>0</v>
      </c>
      <c r="I115" s="215">
        <f t="shared" si="26"/>
        <v>0</v>
      </c>
      <c r="J115" s="215">
        <f t="shared" si="26"/>
        <v>0</v>
      </c>
      <c r="K115" s="215">
        <f t="shared" si="26"/>
        <v>0</v>
      </c>
      <c r="L115" s="215">
        <f t="shared" si="26"/>
        <v>0</v>
      </c>
      <c r="M115" s="215">
        <f t="shared" si="26"/>
        <v>0</v>
      </c>
      <c r="N115" s="215">
        <f t="shared" si="26"/>
        <v>0</v>
      </c>
      <c r="O115" s="215">
        <f t="shared" si="26"/>
        <v>0</v>
      </c>
      <c r="P115" s="158">
        <f t="shared" si="26"/>
        <v>0</v>
      </c>
      <c r="Q115" s="241">
        <f t="shared" si="26"/>
        <v>0</v>
      </c>
      <c r="R115" s="218">
        <f t="shared" si="18"/>
        <v>0</v>
      </c>
      <c r="S115" s="215">
        <f>SUM(S116:S126)</f>
        <v>0</v>
      </c>
      <c r="T115" s="218">
        <f t="shared" si="19"/>
        <v>0</v>
      </c>
      <c r="U115" s="26"/>
      <c r="V115" s="26"/>
      <c r="W115" s="26"/>
    </row>
    <row r="116" spans="1:23" s="42" customFormat="1" ht="18.75" x14ac:dyDescent="0.3">
      <c r="A116" s="43">
        <v>102</v>
      </c>
      <c r="B116" s="36" t="s">
        <v>99</v>
      </c>
      <c r="C116" s="37">
        <v>71.11</v>
      </c>
      <c r="D116" s="38">
        <v>0</v>
      </c>
      <c r="E116" s="38">
        <v>0</v>
      </c>
      <c r="F116" s="243">
        <f t="shared" si="25"/>
        <v>0</v>
      </c>
      <c r="G116" s="68"/>
      <c r="H116" s="67"/>
      <c r="I116" s="68"/>
      <c r="J116" s="68"/>
      <c r="K116" s="68"/>
      <c r="L116" s="68"/>
      <c r="M116" s="68"/>
      <c r="N116" s="68"/>
      <c r="O116" s="68"/>
      <c r="P116" s="69"/>
      <c r="Q116" s="39"/>
      <c r="R116" s="67"/>
      <c r="S116" s="68"/>
      <c r="T116" s="67"/>
      <c r="U116" s="11"/>
      <c r="V116" s="11"/>
      <c r="W116" s="11"/>
    </row>
    <row r="117" spans="1:23" s="48" customFormat="1" ht="18.75" x14ac:dyDescent="0.3">
      <c r="A117" s="75">
        <v>103</v>
      </c>
      <c r="B117" s="49" t="s">
        <v>334</v>
      </c>
      <c r="C117" s="50"/>
      <c r="D117" s="51">
        <v>0</v>
      </c>
      <c r="E117" s="51">
        <v>0</v>
      </c>
      <c r="F117" s="242">
        <v>0</v>
      </c>
      <c r="G117" s="73"/>
      <c r="H117" s="72"/>
      <c r="I117" s="73"/>
      <c r="J117" s="73"/>
      <c r="K117" s="73"/>
      <c r="L117" s="73"/>
      <c r="M117" s="73"/>
      <c r="N117" s="73"/>
      <c r="O117" s="73"/>
      <c r="P117" s="74"/>
      <c r="Q117" s="52"/>
      <c r="R117" s="72"/>
      <c r="S117" s="73"/>
      <c r="T117" s="72"/>
      <c r="U117" s="11"/>
      <c r="V117" s="11"/>
      <c r="W117" s="11"/>
    </row>
    <row r="118" spans="1:23" s="48" customFormat="1" ht="18.75" x14ac:dyDescent="0.3">
      <c r="A118" s="75">
        <v>104</v>
      </c>
      <c r="B118" s="49" t="s">
        <v>247</v>
      </c>
      <c r="C118" s="50">
        <v>146.89500000000001</v>
      </c>
      <c r="D118" s="51"/>
      <c r="E118" s="51">
        <v>0</v>
      </c>
      <c r="F118" s="242">
        <f t="shared" ref="F118:F131" si="27">E118/C118</f>
        <v>0</v>
      </c>
      <c r="G118" s="73"/>
      <c r="H118" s="72"/>
      <c r="I118" s="73"/>
      <c r="J118" s="73"/>
      <c r="K118" s="73"/>
      <c r="L118" s="73"/>
      <c r="M118" s="73"/>
      <c r="N118" s="73"/>
      <c r="O118" s="73"/>
      <c r="P118" s="74"/>
      <c r="Q118" s="52"/>
      <c r="R118" s="72"/>
      <c r="S118" s="73"/>
      <c r="T118" s="72"/>
      <c r="U118" s="11"/>
      <c r="V118" s="11"/>
      <c r="W118" s="11"/>
    </row>
    <row r="119" spans="1:23" s="48" customFormat="1" ht="18.75" x14ac:dyDescent="0.3">
      <c r="A119" s="75">
        <v>105</v>
      </c>
      <c r="B119" s="49" t="s">
        <v>248</v>
      </c>
      <c r="C119" s="50">
        <v>8.282</v>
      </c>
      <c r="D119" s="51"/>
      <c r="E119" s="51">
        <v>0</v>
      </c>
      <c r="F119" s="242">
        <f t="shared" si="27"/>
        <v>0</v>
      </c>
      <c r="G119" s="73"/>
      <c r="H119" s="72"/>
      <c r="I119" s="73"/>
      <c r="J119" s="73"/>
      <c r="K119" s="73"/>
      <c r="L119" s="73"/>
      <c r="M119" s="73"/>
      <c r="N119" s="73"/>
      <c r="O119" s="73"/>
      <c r="P119" s="74"/>
      <c r="Q119" s="52"/>
      <c r="R119" s="72"/>
      <c r="S119" s="73"/>
      <c r="T119" s="72"/>
      <c r="U119" s="11"/>
      <c r="V119" s="11"/>
      <c r="W119" s="11"/>
    </row>
    <row r="120" spans="1:23" s="46" customFormat="1" ht="18.75" x14ac:dyDescent="0.3">
      <c r="A120" s="85">
        <v>106</v>
      </c>
      <c r="B120" s="93" t="s">
        <v>101</v>
      </c>
      <c r="C120" s="87">
        <v>68.072000000000003</v>
      </c>
      <c r="D120" s="88">
        <v>0</v>
      </c>
      <c r="E120" s="88">
        <v>0</v>
      </c>
      <c r="F120" s="244">
        <f t="shared" si="27"/>
        <v>0</v>
      </c>
      <c r="G120" s="95"/>
      <c r="H120" s="94"/>
      <c r="I120" s="95"/>
      <c r="J120" s="95"/>
      <c r="K120" s="95"/>
      <c r="L120" s="95"/>
      <c r="M120" s="95"/>
      <c r="N120" s="95"/>
      <c r="O120" s="95"/>
      <c r="P120" s="96"/>
      <c r="Q120" s="89"/>
      <c r="R120" s="94"/>
      <c r="S120" s="95"/>
      <c r="T120" s="94"/>
      <c r="U120" s="95"/>
      <c r="V120" s="95"/>
      <c r="W120" s="95"/>
    </row>
    <row r="121" spans="1:23" s="46" customFormat="1" ht="18.75" x14ac:dyDescent="0.3">
      <c r="A121" s="85">
        <v>107</v>
      </c>
      <c r="B121" s="93" t="s">
        <v>102</v>
      </c>
      <c r="C121" s="87">
        <v>87.909000000000006</v>
      </c>
      <c r="D121" s="88">
        <v>10</v>
      </c>
      <c r="E121" s="88">
        <v>3</v>
      </c>
      <c r="F121" s="244">
        <f t="shared" si="27"/>
        <v>3.4126198682728731E-2</v>
      </c>
      <c r="G121" s="95"/>
      <c r="H121" s="94"/>
      <c r="I121" s="95"/>
      <c r="J121" s="95"/>
      <c r="K121" s="95"/>
      <c r="L121" s="95"/>
      <c r="M121" s="95"/>
      <c r="N121" s="95"/>
      <c r="O121" s="95"/>
      <c r="P121" s="96"/>
      <c r="Q121" s="89"/>
      <c r="R121" s="94"/>
      <c r="S121" s="95"/>
      <c r="T121" s="94"/>
      <c r="U121" s="95"/>
      <c r="V121" s="95"/>
      <c r="W121" s="95"/>
    </row>
    <row r="122" spans="1:23" s="46" customFormat="1" ht="18.75" x14ac:dyDescent="0.3">
      <c r="A122" s="85">
        <v>108</v>
      </c>
      <c r="B122" s="86" t="s">
        <v>104</v>
      </c>
      <c r="C122" s="87">
        <v>44.692999999999998</v>
      </c>
      <c r="D122" s="88">
        <v>0</v>
      </c>
      <c r="E122" s="88">
        <v>0</v>
      </c>
      <c r="F122" s="244">
        <f t="shared" si="27"/>
        <v>0</v>
      </c>
      <c r="G122" s="95"/>
      <c r="H122" s="94"/>
      <c r="I122" s="95"/>
      <c r="J122" s="95"/>
      <c r="K122" s="95"/>
      <c r="L122" s="95"/>
      <c r="M122" s="95"/>
      <c r="N122" s="95"/>
      <c r="O122" s="95"/>
      <c r="P122" s="96"/>
      <c r="Q122" s="89"/>
      <c r="R122" s="94"/>
      <c r="S122" s="95"/>
      <c r="T122" s="94"/>
      <c r="U122" s="95"/>
      <c r="V122" s="95"/>
      <c r="W122" s="95"/>
    </row>
    <row r="123" spans="1:23" s="46" customFormat="1" ht="18.75" x14ac:dyDescent="0.3">
      <c r="A123" s="85">
        <v>109</v>
      </c>
      <c r="B123" s="86" t="s">
        <v>106</v>
      </c>
      <c r="C123" s="87">
        <v>44.575000000000003</v>
      </c>
      <c r="D123" s="88">
        <v>0</v>
      </c>
      <c r="E123" s="88">
        <v>0</v>
      </c>
      <c r="F123" s="244">
        <f t="shared" si="27"/>
        <v>0</v>
      </c>
      <c r="G123" s="95"/>
      <c r="H123" s="94"/>
      <c r="I123" s="95"/>
      <c r="J123" s="95"/>
      <c r="K123" s="95"/>
      <c r="L123" s="95"/>
      <c r="M123" s="95"/>
      <c r="N123" s="95"/>
      <c r="O123" s="95"/>
      <c r="P123" s="96"/>
      <c r="Q123" s="89"/>
      <c r="R123" s="94"/>
      <c r="S123" s="95"/>
      <c r="T123" s="94"/>
      <c r="U123" s="95"/>
      <c r="V123" s="95"/>
      <c r="W123" s="95"/>
    </row>
    <row r="124" spans="1:23" s="46" customFormat="1" ht="18.75" x14ac:dyDescent="0.3">
      <c r="A124" s="85">
        <v>110</v>
      </c>
      <c r="B124" s="86" t="s">
        <v>192</v>
      </c>
      <c r="C124" s="87">
        <v>3.1360000000000001</v>
      </c>
      <c r="D124" s="88">
        <v>0</v>
      </c>
      <c r="E124" s="88">
        <v>0</v>
      </c>
      <c r="F124" s="244">
        <f t="shared" si="27"/>
        <v>0</v>
      </c>
      <c r="G124" s="95"/>
      <c r="H124" s="94"/>
      <c r="I124" s="95"/>
      <c r="J124" s="95"/>
      <c r="K124" s="95"/>
      <c r="L124" s="95"/>
      <c r="M124" s="95"/>
      <c r="N124" s="95"/>
      <c r="O124" s="95"/>
      <c r="P124" s="96"/>
      <c r="Q124" s="89"/>
      <c r="R124" s="94"/>
      <c r="S124" s="95"/>
      <c r="T124" s="94"/>
      <c r="U124" s="95"/>
      <c r="V124" s="95"/>
      <c r="W124" s="95"/>
    </row>
    <row r="125" spans="1:23" s="46" customFormat="1" ht="18.75" x14ac:dyDescent="0.3">
      <c r="A125" s="85">
        <v>111</v>
      </c>
      <c r="B125" s="86" t="s">
        <v>103</v>
      </c>
      <c r="C125" s="87">
        <v>73.84</v>
      </c>
      <c r="D125" s="88">
        <v>0</v>
      </c>
      <c r="E125" s="88">
        <v>0</v>
      </c>
      <c r="F125" s="244">
        <f t="shared" si="27"/>
        <v>0</v>
      </c>
      <c r="G125" s="95"/>
      <c r="H125" s="94"/>
      <c r="I125" s="95"/>
      <c r="J125" s="95"/>
      <c r="K125" s="95"/>
      <c r="L125" s="95"/>
      <c r="M125" s="95"/>
      <c r="N125" s="95"/>
      <c r="O125" s="95"/>
      <c r="P125" s="96"/>
      <c r="Q125" s="89"/>
      <c r="R125" s="94"/>
      <c r="S125" s="95"/>
      <c r="T125" s="94"/>
      <c r="U125" s="95"/>
      <c r="V125" s="95"/>
      <c r="W125" s="95"/>
    </row>
    <row r="126" spans="1:23" s="100" customFormat="1" ht="18.75" x14ac:dyDescent="0.3">
      <c r="A126" s="85">
        <v>112</v>
      </c>
      <c r="B126" s="86" t="s">
        <v>105</v>
      </c>
      <c r="C126" s="87">
        <v>19.106000000000002</v>
      </c>
      <c r="D126" s="88">
        <v>0</v>
      </c>
      <c r="E126" s="88">
        <v>0</v>
      </c>
      <c r="F126" s="244">
        <f t="shared" si="27"/>
        <v>0</v>
      </c>
      <c r="G126" s="95"/>
      <c r="H126" s="94"/>
      <c r="I126" s="95"/>
      <c r="J126" s="95"/>
      <c r="K126" s="95"/>
      <c r="L126" s="95"/>
      <c r="M126" s="95"/>
      <c r="N126" s="95"/>
      <c r="O126" s="95"/>
      <c r="P126" s="95"/>
      <c r="Q126" s="89"/>
      <c r="R126" s="94"/>
      <c r="S126" s="95"/>
      <c r="T126" s="94"/>
      <c r="U126" s="95"/>
      <c r="V126" s="95"/>
      <c r="W126" s="95"/>
    </row>
    <row r="127" spans="1:23" s="162" customFormat="1" ht="18.75" x14ac:dyDescent="0.3">
      <c r="A127" s="153">
        <v>113</v>
      </c>
      <c r="B127" s="154" t="s">
        <v>107</v>
      </c>
      <c r="C127" s="155">
        <f>SUM(C128:C130)</f>
        <v>325.74900000000002</v>
      </c>
      <c r="D127" s="161">
        <f>SUM(D128:D130)</f>
        <v>0</v>
      </c>
      <c r="E127" s="161">
        <f>SUM(E128:E130)</f>
        <v>0</v>
      </c>
      <c r="F127" s="168">
        <f t="shared" si="27"/>
        <v>0</v>
      </c>
      <c r="G127" s="161">
        <f t="shared" ref="G127:Q127" si="28">SUM(G128:G130)</f>
        <v>0</v>
      </c>
      <c r="H127" s="215">
        <f t="shared" si="28"/>
        <v>0</v>
      </c>
      <c r="I127" s="215">
        <f t="shared" si="28"/>
        <v>0</v>
      </c>
      <c r="J127" s="215">
        <f t="shared" si="28"/>
        <v>0</v>
      </c>
      <c r="K127" s="215">
        <f t="shared" si="28"/>
        <v>0</v>
      </c>
      <c r="L127" s="215">
        <f t="shared" si="28"/>
        <v>0</v>
      </c>
      <c r="M127" s="215">
        <f t="shared" si="28"/>
        <v>0</v>
      </c>
      <c r="N127" s="215">
        <f t="shared" si="28"/>
        <v>0</v>
      </c>
      <c r="O127" s="215">
        <f t="shared" si="28"/>
        <v>0</v>
      </c>
      <c r="P127" s="158">
        <f t="shared" si="28"/>
        <v>0</v>
      </c>
      <c r="Q127" s="241">
        <f t="shared" si="28"/>
        <v>0</v>
      </c>
      <c r="R127" s="218">
        <v>0</v>
      </c>
      <c r="S127" s="215">
        <f>SUM(S128:S130)</f>
        <v>0</v>
      </c>
      <c r="T127" s="218">
        <v>0</v>
      </c>
      <c r="U127" s="26"/>
      <c r="V127" s="26"/>
      <c r="W127" s="26"/>
    </row>
    <row r="128" spans="1:23" s="48" customFormat="1" ht="18.75" x14ac:dyDescent="0.3">
      <c r="A128" s="75">
        <v>114</v>
      </c>
      <c r="B128" s="57" t="s">
        <v>108</v>
      </c>
      <c r="C128" s="50">
        <v>238.92</v>
      </c>
      <c r="D128" s="51">
        <v>0</v>
      </c>
      <c r="E128" s="51">
        <v>0</v>
      </c>
      <c r="F128" s="242">
        <f t="shared" si="27"/>
        <v>0</v>
      </c>
      <c r="G128" s="73"/>
      <c r="H128" s="72"/>
      <c r="I128" s="73"/>
      <c r="J128" s="73"/>
      <c r="K128" s="73"/>
      <c r="L128" s="73"/>
      <c r="M128" s="73"/>
      <c r="N128" s="73"/>
      <c r="O128" s="73"/>
      <c r="P128" s="74"/>
      <c r="Q128" s="52"/>
      <c r="R128" s="72"/>
      <c r="S128" s="73"/>
      <c r="T128" s="72"/>
      <c r="U128" s="11"/>
      <c r="V128" s="11"/>
      <c r="W128" s="11"/>
    </row>
    <row r="129" spans="1:23" s="46" customFormat="1" ht="18.75" x14ac:dyDescent="0.3">
      <c r="A129" s="85">
        <v>115</v>
      </c>
      <c r="B129" s="86" t="s">
        <v>193</v>
      </c>
      <c r="C129" s="87">
        <v>51.52</v>
      </c>
      <c r="D129" s="88">
        <v>0</v>
      </c>
      <c r="E129" s="88">
        <v>0</v>
      </c>
      <c r="F129" s="244">
        <f t="shared" si="27"/>
        <v>0</v>
      </c>
      <c r="G129" s="95"/>
      <c r="H129" s="94"/>
      <c r="I129" s="95"/>
      <c r="J129" s="95"/>
      <c r="K129" s="95"/>
      <c r="L129" s="95"/>
      <c r="M129" s="95"/>
      <c r="N129" s="95"/>
      <c r="O129" s="95"/>
      <c r="P129" s="96"/>
      <c r="Q129" s="89"/>
      <c r="R129" s="94"/>
      <c r="S129" s="95"/>
      <c r="T129" s="94"/>
      <c r="U129" s="95"/>
      <c r="V129" s="95"/>
      <c r="W129" s="95"/>
    </row>
    <row r="130" spans="1:23" s="100" customFormat="1" ht="18.75" x14ac:dyDescent="0.3">
      <c r="A130" s="85">
        <v>116</v>
      </c>
      <c r="B130" s="86" t="s">
        <v>109</v>
      </c>
      <c r="C130" s="87">
        <v>35.308999999999997</v>
      </c>
      <c r="D130" s="88">
        <v>0</v>
      </c>
      <c r="E130" s="88">
        <v>0</v>
      </c>
      <c r="F130" s="244">
        <f t="shared" si="27"/>
        <v>0</v>
      </c>
      <c r="G130" s="95"/>
      <c r="H130" s="94"/>
      <c r="I130" s="95"/>
      <c r="J130" s="95"/>
      <c r="K130" s="95"/>
      <c r="L130" s="95"/>
      <c r="M130" s="95"/>
      <c r="N130" s="95"/>
      <c r="O130" s="95"/>
      <c r="P130" s="95"/>
      <c r="Q130" s="89"/>
      <c r="R130" s="94"/>
      <c r="S130" s="95"/>
      <c r="T130" s="94"/>
      <c r="U130" s="95"/>
      <c r="V130" s="95"/>
      <c r="W130" s="95"/>
    </row>
    <row r="131" spans="1:23" s="162" customFormat="1" ht="18.75" x14ac:dyDescent="0.3">
      <c r="A131" s="153">
        <v>117</v>
      </c>
      <c r="B131" s="154" t="s">
        <v>110</v>
      </c>
      <c r="C131" s="155">
        <f>SUM(C132:C140)</f>
        <v>260.79700000000003</v>
      </c>
      <c r="D131" s="161">
        <f>SUM(D132:D140)</f>
        <v>0</v>
      </c>
      <c r="E131" s="161">
        <f>SUM(E132:E140)</f>
        <v>0</v>
      </c>
      <c r="F131" s="168">
        <f t="shared" si="27"/>
        <v>0</v>
      </c>
      <c r="G131" s="161">
        <f t="shared" ref="G131:Q131" si="29">SUM(G132:G140)</f>
        <v>0</v>
      </c>
      <c r="H131" s="215">
        <f t="shared" si="29"/>
        <v>0</v>
      </c>
      <c r="I131" s="215">
        <f t="shared" si="29"/>
        <v>0</v>
      </c>
      <c r="J131" s="215">
        <f t="shared" si="29"/>
        <v>0</v>
      </c>
      <c r="K131" s="215">
        <f t="shared" si="29"/>
        <v>0</v>
      </c>
      <c r="L131" s="215">
        <f t="shared" si="29"/>
        <v>0</v>
      </c>
      <c r="M131" s="215">
        <f t="shared" si="29"/>
        <v>0</v>
      </c>
      <c r="N131" s="215">
        <f t="shared" si="29"/>
        <v>0</v>
      </c>
      <c r="O131" s="215">
        <f t="shared" si="29"/>
        <v>0</v>
      </c>
      <c r="P131" s="158">
        <f t="shared" si="29"/>
        <v>0</v>
      </c>
      <c r="Q131" s="241">
        <f t="shared" si="29"/>
        <v>0</v>
      </c>
      <c r="R131" s="218">
        <v>0</v>
      </c>
      <c r="S131" s="215">
        <f>SUM(S132:S140)</f>
        <v>0</v>
      </c>
      <c r="T131" s="218">
        <v>0</v>
      </c>
      <c r="U131" s="26"/>
      <c r="V131" s="26"/>
      <c r="W131" s="26"/>
    </row>
    <row r="132" spans="1:23" s="48" customFormat="1" ht="18.75" x14ac:dyDescent="0.3">
      <c r="A132" s="75">
        <v>118</v>
      </c>
      <c r="B132" s="57" t="s">
        <v>335</v>
      </c>
      <c r="C132" s="50"/>
      <c r="D132" s="51">
        <v>0</v>
      </c>
      <c r="E132" s="51">
        <v>0</v>
      </c>
      <c r="F132" s="242">
        <v>0</v>
      </c>
      <c r="G132" s="73"/>
      <c r="H132" s="72"/>
      <c r="I132" s="73"/>
      <c r="J132" s="73"/>
      <c r="K132" s="73"/>
      <c r="L132" s="73"/>
      <c r="M132" s="73"/>
      <c r="N132" s="73"/>
      <c r="O132" s="73"/>
      <c r="P132" s="74"/>
      <c r="Q132" s="52"/>
      <c r="R132" s="72"/>
      <c r="S132" s="73"/>
      <c r="T132" s="72"/>
      <c r="U132" s="11"/>
      <c r="V132" s="11"/>
      <c r="W132" s="11"/>
    </row>
    <row r="133" spans="1:23" s="48" customFormat="1" ht="18.75" x14ac:dyDescent="0.3">
      <c r="A133" s="75">
        <v>119</v>
      </c>
      <c r="B133" s="57" t="s">
        <v>249</v>
      </c>
      <c r="C133" s="50">
        <v>0</v>
      </c>
      <c r="D133" s="51"/>
      <c r="E133" s="51">
        <v>0</v>
      </c>
      <c r="F133" s="242">
        <v>0</v>
      </c>
      <c r="G133" s="73"/>
      <c r="H133" s="72"/>
      <c r="I133" s="73"/>
      <c r="J133" s="73"/>
      <c r="K133" s="73"/>
      <c r="L133" s="73"/>
      <c r="M133" s="73"/>
      <c r="N133" s="73"/>
      <c r="O133" s="73"/>
      <c r="P133" s="74"/>
      <c r="Q133" s="52"/>
      <c r="R133" s="72"/>
      <c r="S133" s="73"/>
      <c r="T133" s="72"/>
      <c r="U133" s="11"/>
      <c r="V133" s="11"/>
      <c r="W133" s="11"/>
    </row>
    <row r="134" spans="1:23" s="48" customFormat="1" ht="18.75" x14ac:dyDescent="0.3">
      <c r="A134" s="75">
        <v>120</v>
      </c>
      <c r="B134" s="57" t="s">
        <v>281</v>
      </c>
      <c r="C134" s="50">
        <v>0</v>
      </c>
      <c r="D134" s="51"/>
      <c r="E134" s="51">
        <v>0</v>
      </c>
      <c r="F134" s="242">
        <v>0</v>
      </c>
      <c r="G134" s="73"/>
      <c r="H134" s="72"/>
      <c r="I134" s="73"/>
      <c r="J134" s="73"/>
      <c r="K134" s="73"/>
      <c r="L134" s="73"/>
      <c r="M134" s="73"/>
      <c r="N134" s="73"/>
      <c r="O134" s="73"/>
      <c r="P134" s="74"/>
      <c r="Q134" s="52"/>
      <c r="R134" s="72"/>
      <c r="S134" s="73"/>
      <c r="T134" s="72"/>
      <c r="U134" s="11"/>
      <c r="V134" s="11"/>
      <c r="W134" s="11"/>
    </row>
    <row r="135" spans="1:23" s="48" customFormat="1" ht="18.75" x14ac:dyDescent="0.3">
      <c r="A135" s="75">
        <v>121</v>
      </c>
      <c r="B135" s="57" t="s">
        <v>251</v>
      </c>
      <c r="C135" s="50">
        <v>181.27500000000001</v>
      </c>
      <c r="D135" s="51"/>
      <c r="E135" s="51">
        <v>0</v>
      </c>
      <c r="F135" s="242">
        <f t="shared" ref="F135:F141" si="30">E135/C135</f>
        <v>0</v>
      </c>
      <c r="G135" s="73"/>
      <c r="H135" s="72"/>
      <c r="I135" s="73"/>
      <c r="J135" s="73"/>
      <c r="K135" s="73"/>
      <c r="L135" s="73"/>
      <c r="M135" s="73"/>
      <c r="N135" s="73"/>
      <c r="O135" s="73"/>
      <c r="P135" s="74"/>
      <c r="Q135" s="52"/>
      <c r="R135" s="72"/>
      <c r="S135" s="73"/>
      <c r="T135" s="72"/>
      <c r="U135" s="11"/>
      <c r="V135" s="11"/>
      <c r="W135" s="11"/>
    </row>
    <row r="136" spans="1:23" s="46" customFormat="1" ht="18.75" x14ac:dyDescent="0.3">
      <c r="A136" s="85">
        <v>122</v>
      </c>
      <c r="B136" s="86" t="s">
        <v>112</v>
      </c>
      <c r="C136" s="87">
        <v>3.944</v>
      </c>
      <c r="D136" s="88">
        <v>0</v>
      </c>
      <c r="E136" s="88">
        <v>0</v>
      </c>
      <c r="F136" s="244">
        <f t="shared" si="30"/>
        <v>0</v>
      </c>
      <c r="G136" s="95"/>
      <c r="H136" s="94"/>
      <c r="I136" s="95"/>
      <c r="J136" s="95"/>
      <c r="K136" s="95"/>
      <c r="L136" s="95"/>
      <c r="M136" s="95"/>
      <c r="N136" s="95"/>
      <c r="O136" s="95"/>
      <c r="P136" s="96"/>
      <c r="Q136" s="89"/>
      <c r="R136" s="94"/>
      <c r="S136" s="95"/>
      <c r="T136" s="94"/>
      <c r="U136" s="95"/>
      <c r="V136" s="95"/>
      <c r="W136" s="95"/>
    </row>
    <row r="137" spans="1:23" s="46" customFormat="1" ht="18.75" x14ac:dyDescent="0.3">
      <c r="A137" s="85">
        <v>123</v>
      </c>
      <c r="B137" s="86" t="s">
        <v>113</v>
      </c>
      <c r="C137" s="87">
        <v>1.21</v>
      </c>
      <c r="D137" s="88">
        <v>0</v>
      </c>
      <c r="E137" s="88">
        <v>0</v>
      </c>
      <c r="F137" s="244">
        <f t="shared" si="30"/>
        <v>0</v>
      </c>
      <c r="G137" s="95"/>
      <c r="H137" s="94"/>
      <c r="I137" s="95"/>
      <c r="J137" s="95"/>
      <c r="K137" s="95"/>
      <c r="L137" s="95"/>
      <c r="M137" s="95"/>
      <c r="N137" s="95"/>
      <c r="O137" s="95"/>
      <c r="P137" s="96"/>
      <c r="Q137" s="89"/>
      <c r="R137" s="94"/>
      <c r="S137" s="95"/>
      <c r="T137" s="94"/>
      <c r="U137" s="95"/>
      <c r="V137" s="95"/>
      <c r="W137" s="95"/>
    </row>
    <row r="138" spans="1:23" s="100" customFormat="1" ht="18.75" x14ac:dyDescent="0.3">
      <c r="A138" s="85">
        <v>124</v>
      </c>
      <c r="B138" s="86" t="s">
        <v>114</v>
      </c>
      <c r="C138" s="87">
        <v>3.9809999999999999</v>
      </c>
      <c r="D138" s="88">
        <v>0</v>
      </c>
      <c r="E138" s="88">
        <v>0</v>
      </c>
      <c r="F138" s="244">
        <f t="shared" si="30"/>
        <v>0</v>
      </c>
      <c r="G138" s="95"/>
      <c r="H138" s="94"/>
      <c r="I138" s="95"/>
      <c r="J138" s="95"/>
      <c r="K138" s="95"/>
      <c r="L138" s="95"/>
      <c r="M138" s="95"/>
      <c r="N138" s="95"/>
      <c r="O138" s="95"/>
      <c r="P138" s="95"/>
      <c r="Q138" s="89"/>
      <c r="R138" s="94"/>
      <c r="S138" s="95"/>
      <c r="T138" s="94"/>
      <c r="U138" s="95"/>
      <c r="V138" s="95"/>
      <c r="W138" s="95"/>
    </row>
    <row r="139" spans="1:23" s="46" customFormat="1" ht="18.75" x14ac:dyDescent="0.3">
      <c r="A139" s="85">
        <v>125</v>
      </c>
      <c r="B139" s="86" t="s">
        <v>194</v>
      </c>
      <c r="C139" s="87">
        <v>38.850999999999999</v>
      </c>
      <c r="D139" s="88">
        <v>0</v>
      </c>
      <c r="E139" s="88">
        <v>0</v>
      </c>
      <c r="F139" s="244">
        <f t="shared" si="30"/>
        <v>0</v>
      </c>
      <c r="G139" s="95"/>
      <c r="H139" s="94"/>
      <c r="I139" s="95"/>
      <c r="J139" s="95"/>
      <c r="K139" s="95"/>
      <c r="L139" s="95"/>
      <c r="M139" s="95"/>
      <c r="N139" s="95"/>
      <c r="O139" s="95"/>
      <c r="P139" s="96"/>
      <c r="Q139" s="89"/>
      <c r="R139" s="94"/>
      <c r="S139" s="95"/>
      <c r="T139" s="94"/>
      <c r="U139" s="95"/>
      <c r="V139" s="95"/>
      <c r="W139" s="95"/>
    </row>
    <row r="140" spans="1:23" s="46" customFormat="1" ht="18.75" x14ac:dyDescent="0.3">
      <c r="A140" s="85">
        <v>126</v>
      </c>
      <c r="B140" s="86" t="s">
        <v>195</v>
      </c>
      <c r="C140" s="87">
        <v>31.536000000000001</v>
      </c>
      <c r="D140" s="88">
        <v>0</v>
      </c>
      <c r="E140" s="88">
        <v>0</v>
      </c>
      <c r="F140" s="244">
        <f t="shared" si="30"/>
        <v>0</v>
      </c>
      <c r="G140" s="95"/>
      <c r="H140" s="94"/>
      <c r="I140" s="95"/>
      <c r="J140" s="95"/>
      <c r="K140" s="95"/>
      <c r="L140" s="95"/>
      <c r="M140" s="95"/>
      <c r="N140" s="95"/>
      <c r="O140" s="95"/>
      <c r="P140" s="96"/>
      <c r="Q140" s="89"/>
      <c r="R140" s="94"/>
      <c r="S140" s="95"/>
      <c r="T140" s="94"/>
      <c r="U140" s="95"/>
      <c r="V140" s="95"/>
      <c r="W140" s="95"/>
    </row>
    <row r="141" spans="1:23" s="162" customFormat="1" ht="18.75" x14ac:dyDescent="0.3">
      <c r="A141" s="153">
        <v>127</v>
      </c>
      <c r="B141" s="154" t="s">
        <v>115</v>
      </c>
      <c r="C141" s="155">
        <f>SUM(C142:C146)</f>
        <v>169.815</v>
      </c>
      <c r="D141" s="161">
        <f>SUM(D142:D146)</f>
        <v>0</v>
      </c>
      <c r="E141" s="161">
        <f>SUM(E142:E146)</f>
        <v>0</v>
      </c>
      <c r="F141" s="168">
        <f t="shared" si="30"/>
        <v>0</v>
      </c>
      <c r="G141" s="161">
        <f t="shared" ref="G141:Q141" si="31">SUM(G142:G146)</f>
        <v>0</v>
      </c>
      <c r="H141" s="215">
        <f t="shared" si="31"/>
        <v>0</v>
      </c>
      <c r="I141" s="215">
        <f t="shared" si="31"/>
        <v>0</v>
      </c>
      <c r="J141" s="215">
        <f t="shared" si="31"/>
        <v>0</v>
      </c>
      <c r="K141" s="215">
        <f t="shared" si="31"/>
        <v>0</v>
      </c>
      <c r="L141" s="215">
        <f t="shared" si="31"/>
        <v>0</v>
      </c>
      <c r="M141" s="215">
        <f t="shared" si="31"/>
        <v>0</v>
      </c>
      <c r="N141" s="215">
        <f t="shared" si="31"/>
        <v>0</v>
      </c>
      <c r="O141" s="215">
        <f t="shared" si="31"/>
        <v>0</v>
      </c>
      <c r="P141" s="158">
        <f t="shared" si="31"/>
        <v>0</v>
      </c>
      <c r="Q141" s="241">
        <f t="shared" si="31"/>
        <v>0</v>
      </c>
      <c r="R141" s="218">
        <v>0</v>
      </c>
      <c r="S141" s="215">
        <f>SUM(S142:S146)</f>
        <v>0</v>
      </c>
      <c r="T141" s="218">
        <v>0</v>
      </c>
      <c r="U141" s="26"/>
      <c r="V141" s="26"/>
      <c r="W141" s="26"/>
    </row>
    <row r="142" spans="1:23" s="48" customFormat="1" ht="18.75" x14ac:dyDescent="0.3">
      <c r="A142" s="75">
        <v>128</v>
      </c>
      <c r="B142" s="49" t="s">
        <v>336</v>
      </c>
      <c r="C142" s="50"/>
      <c r="D142" s="51">
        <v>0</v>
      </c>
      <c r="E142" s="51">
        <v>0</v>
      </c>
      <c r="F142" s="242">
        <v>0</v>
      </c>
      <c r="G142" s="73"/>
      <c r="H142" s="72"/>
      <c r="I142" s="73"/>
      <c r="J142" s="73"/>
      <c r="K142" s="73"/>
      <c r="L142" s="73"/>
      <c r="M142" s="73"/>
      <c r="N142" s="73"/>
      <c r="O142" s="73"/>
      <c r="P142" s="74"/>
      <c r="Q142" s="52"/>
      <c r="R142" s="72"/>
      <c r="S142" s="73"/>
      <c r="T142" s="72"/>
      <c r="U142" s="11"/>
      <c r="V142" s="11"/>
      <c r="W142" s="11"/>
    </row>
    <row r="143" spans="1:23" s="48" customFormat="1" ht="18.75" x14ac:dyDescent="0.3">
      <c r="A143" s="75">
        <v>129</v>
      </c>
      <c r="B143" s="49" t="s">
        <v>252</v>
      </c>
      <c r="C143" s="50">
        <v>26.443999999999999</v>
      </c>
      <c r="D143" s="51"/>
      <c r="E143" s="51">
        <v>0</v>
      </c>
      <c r="F143" s="242">
        <f t="shared" ref="F143:F161" si="32">E143/C143</f>
        <v>0</v>
      </c>
      <c r="G143" s="73"/>
      <c r="H143" s="72"/>
      <c r="I143" s="73"/>
      <c r="J143" s="73"/>
      <c r="K143" s="73"/>
      <c r="L143" s="73"/>
      <c r="M143" s="73"/>
      <c r="N143" s="73"/>
      <c r="O143" s="73"/>
      <c r="P143" s="74"/>
      <c r="Q143" s="52"/>
      <c r="R143" s="72"/>
      <c r="S143" s="73"/>
      <c r="T143" s="72"/>
      <c r="U143" s="11"/>
      <c r="V143" s="11"/>
      <c r="W143" s="11"/>
    </row>
    <row r="144" spans="1:23" s="48" customFormat="1" ht="18.75" x14ac:dyDescent="0.3">
      <c r="A144" s="75">
        <v>130</v>
      </c>
      <c r="B144" s="49" t="s">
        <v>253</v>
      </c>
      <c r="C144" s="50">
        <v>0.86699999999999999</v>
      </c>
      <c r="D144" s="51"/>
      <c r="E144" s="51">
        <v>0</v>
      </c>
      <c r="F144" s="242">
        <f t="shared" si="32"/>
        <v>0</v>
      </c>
      <c r="G144" s="73"/>
      <c r="H144" s="72"/>
      <c r="I144" s="73"/>
      <c r="J144" s="73"/>
      <c r="K144" s="73"/>
      <c r="L144" s="73"/>
      <c r="M144" s="73"/>
      <c r="N144" s="73"/>
      <c r="O144" s="73"/>
      <c r="P144" s="74"/>
      <c r="Q144" s="52"/>
      <c r="R144" s="72"/>
      <c r="S144" s="73"/>
      <c r="T144" s="72"/>
      <c r="U144" s="11"/>
      <c r="V144" s="11"/>
      <c r="W144" s="11"/>
    </row>
    <row r="145" spans="1:23" s="48" customFormat="1" ht="18.75" x14ac:dyDescent="0.3">
      <c r="A145" s="75">
        <v>131</v>
      </c>
      <c r="B145" s="49" t="s">
        <v>254</v>
      </c>
      <c r="C145" s="50">
        <v>68.501000000000005</v>
      </c>
      <c r="D145" s="51"/>
      <c r="E145" s="51">
        <v>0</v>
      </c>
      <c r="F145" s="242">
        <f t="shared" si="32"/>
        <v>0</v>
      </c>
      <c r="G145" s="73"/>
      <c r="H145" s="72"/>
      <c r="I145" s="73"/>
      <c r="J145" s="73"/>
      <c r="K145" s="73"/>
      <c r="L145" s="73"/>
      <c r="M145" s="73"/>
      <c r="N145" s="73"/>
      <c r="O145" s="73"/>
      <c r="P145" s="74"/>
      <c r="Q145" s="52"/>
      <c r="R145" s="72"/>
      <c r="S145" s="73"/>
      <c r="T145" s="72"/>
      <c r="U145" s="11"/>
      <c r="V145" s="11"/>
      <c r="W145" s="11"/>
    </row>
    <row r="146" spans="1:23" s="46" customFormat="1" ht="18.75" x14ac:dyDescent="0.3">
      <c r="A146" s="85">
        <v>132</v>
      </c>
      <c r="B146" s="93" t="s">
        <v>117</v>
      </c>
      <c r="C146" s="87">
        <v>74.003</v>
      </c>
      <c r="D146" s="88">
        <v>0</v>
      </c>
      <c r="E146" s="88">
        <v>0</v>
      </c>
      <c r="F146" s="244">
        <f t="shared" si="32"/>
        <v>0</v>
      </c>
      <c r="G146" s="95"/>
      <c r="H146" s="94"/>
      <c r="I146" s="95"/>
      <c r="J146" s="95"/>
      <c r="K146" s="95"/>
      <c r="L146" s="95"/>
      <c r="M146" s="95"/>
      <c r="N146" s="95"/>
      <c r="O146" s="95"/>
      <c r="P146" s="96"/>
      <c r="Q146" s="89"/>
      <c r="R146" s="94"/>
      <c r="S146" s="95"/>
      <c r="T146" s="94"/>
      <c r="U146" s="11"/>
      <c r="V146" s="11"/>
      <c r="W146" s="11"/>
    </row>
    <row r="147" spans="1:23" s="162" customFormat="1" ht="18.75" x14ac:dyDescent="0.3">
      <c r="A147" s="153">
        <v>133</v>
      </c>
      <c r="B147" s="154" t="s">
        <v>118</v>
      </c>
      <c r="C147" s="155">
        <f>SUM(C148:C152)</f>
        <v>310.35099999999994</v>
      </c>
      <c r="D147" s="161">
        <f>SUM(D148:D152)</f>
        <v>0</v>
      </c>
      <c r="E147" s="161">
        <f>SUM(E148:E152)</f>
        <v>0</v>
      </c>
      <c r="F147" s="168">
        <f t="shared" si="32"/>
        <v>0</v>
      </c>
      <c r="G147" s="161">
        <f t="shared" ref="G147:P147" si="33">SUM(G148:G152)</f>
        <v>0</v>
      </c>
      <c r="H147" s="215">
        <f t="shared" si="33"/>
        <v>0</v>
      </c>
      <c r="I147" s="215">
        <f t="shared" si="33"/>
        <v>0</v>
      </c>
      <c r="J147" s="215">
        <f t="shared" si="33"/>
        <v>0</v>
      </c>
      <c r="K147" s="215">
        <f t="shared" si="33"/>
        <v>0</v>
      </c>
      <c r="L147" s="215">
        <f t="shared" si="33"/>
        <v>0</v>
      </c>
      <c r="M147" s="215">
        <f t="shared" si="33"/>
        <v>0</v>
      </c>
      <c r="N147" s="215">
        <f t="shared" si="33"/>
        <v>0</v>
      </c>
      <c r="O147" s="215">
        <f t="shared" si="33"/>
        <v>0</v>
      </c>
      <c r="P147" s="158">
        <f t="shared" si="33"/>
        <v>0</v>
      </c>
      <c r="Q147" s="241">
        <f>SUM(Q149:Q152)</f>
        <v>0</v>
      </c>
      <c r="R147" s="218">
        <v>0</v>
      </c>
      <c r="S147" s="215">
        <f>SUM(S148:S152)</f>
        <v>0</v>
      </c>
      <c r="T147" s="218">
        <v>0</v>
      </c>
      <c r="U147" s="26"/>
      <c r="V147" s="26"/>
      <c r="W147" s="26"/>
    </row>
    <row r="148" spans="1:23" s="42" customFormat="1" ht="18.75" x14ac:dyDescent="0.3">
      <c r="A148" s="43">
        <v>134</v>
      </c>
      <c r="B148" s="36" t="s">
        <v>119</v>
      </c>
      <c r="C148" s="37">
        <v>112.574</v>
      </c>
      <c r="D148" s="38">
        <v>0</v>
      </c>
      <c r="E148" s="38">
        <v>0</v>
      </c>
      <c r="F148" s="243">
        <f t="shared" si="32"/>
        <v>0</v>
      </c>
      <c r="G148" s="68"/>
      <c r="H148" s="67"/>
      <c r="I148" s="68"/>
      <c r="J148" s="68"/>
      <c r="K148" s="68"/>
      <c r="L148" s="68"/>
      <c r="M148" s="68"/>
      <c r="N148" s="68"/>
      <c r="O148" s="68"/>
      <c r="P148" s="69"/>
      <c r="Q148" s="39"/>
      <c r="R148" s="67"/>
      <c r="S148" s="68"/>
      <c r="T148" s="67"/>
      <c r="U148" s="11"/>
      <c r="V148" s="11"/>
      <c r="W148" s="11"/>
    </row>
    <row r="149" spans="1:23" s="48" customFormat="1" ht="18.75" x14ac:dyDescent="0.3">
      <c r="A149" s="75">
        <v>135</v>
      </c>
      <c r="B149" s="49" t="s">
        <v>120</v>
      </c>
      <c r="C149" s="50">
        <v>145.70099999999999</v>
      </c>
      <c r="D149" s="51">
        <v>0</v>
      </c>
      <c r="E149" s="51">
        <v>0</v>
      </c>
      <c r="F149" s="242">
        <f t="shared" si="32"/>
        <v>0</v>
      </c>
      <c r="G149" s="73"/>
      <c r="H149" s="72"/>
      <c r="I149" s="73"/>
      <c r="J149" s="73"/>
      <c r="K149" s="73"/>
      <c r="L149" s="73"/>
      <c r="M149" s="73"/>
      <c r="N149" s="73"/>
      <c r="O149" s="73"/>
      <c r="P149" s="74"/>
      <c r="Q149" s="52"/>
      <c r="R149" s="72"/>
      <c r="S149" s="73"/>
      <c r="T149" s="72"/>
      <c r="U149" s="11"/>
      <c r="V149" s="11"/>
      <c r="W149" s="11"/>
    </row>
    <row r="150" spans="1:23" s="46" customFormat="1" ht="18.75" x14ac:dyDescent="0.3">
      <c r="A150" s="85">
        <v>136</v>
      </c>
      <c r="B150" s="86" t="s">
        <v>123</v>
      </c>
      <c r="C150" s="87">
        <v>6.5309999999999997</v>
      </c>
      <c r="D150" s="88">
        <v>0</v>
      </c>
      <c r="E150" s="88">
        <v>0</v>
      </c>
      <c r="F150" s="244">
        <f t="shared" si="32"/>
        <v>0</v>
      </c>
      <c r="G150" s="95"/>
      <c r="H150" s="94"/>
      <c r="I150" s="95"/>
      <c r="J150" s="95"/>
      <c r="K150" s="95"/>
      <c r="L150" s="95"/>
      <c r="M150" s="95"/>
      <c r="N150" s="95"/>
      <c r="O150" s="95"/>
      <c r="P150" s="96"/>
      <c r="Q150" s="89"/>
      <c r="R150" s="94"/>
      <c r="S150" s="95"/>
      <c r="T150" s="94"/>
      <c r="U150" s="95"/>
      <c r="V150" s="95"/>
      <c r="W150" s="95"/>
    </row>
    <row r="151" spans="1:23" s="100" customFormat="1" ht="18.75" x14ac:dyDescent="0.3">
      <c r="A151" s="85">
        <v>137</v>
      </c>
      <c r="B151" s="86" t="s">
        <v>121</v>
      </c>
      <c r="C151" s="87">
        <v>14.055999999999999</v>
      </c>
      <c r="D151" s="88">
        <v>0</v>
      </c>
      <c r="E151" s="88">
        <v>0</v>
      </c>
      <c r="F151" s="244">
        <f t="shared" si="32"/>
        <v>0</v>
      </c>
      <c r="G151" s="95"/>
      <c r="H151" s="94"/>
      <c r="I151" s="95"/>
      <c r="J151" s="95"/>
      <c r="K151" s="95"/>
      <c r="L151" s="95"/>
      <c r="M151" s="95"/>
      <c r="N151" s="95"/>
      <c r="O151" s="95"/>
      <c r="P151" s="95"/>
      <c r="Q151" s="89"/>
      <c r="R151" s="94"/>
      <c r="S151" s="95"/>
      <c r="T151" s="94"/>
      <c r="U151" s="95"/>
      <c r="V151" s="95"/>
      <c r="W151" s="95"/>
    </row>
    <row r="152" spans="1:23" s="46" customFormat="1" ht="18.75" x14ac:dyDescent="0.3">
      <c r="A152" s="85">
        <v>138</v>
      </c>
      <c r="B152" s="86" t="s">
        <v>122</v>
      </c>
      <c r="C152" s="87">
        <v>31.489000000000001</v>
      </c>
      <c r="D152" s="88">
        <v>0</v>
      </c>
      <c r="E152" s="88">
        <v>0</v>
      </c>
      <c r="F152" s="244">
        <f t="shared" si="32"/>
        <v>0</v>
      </c>
      <c r="G152" s="95"/>
      <c r="H152" s="94"/>
      <c r="I152" s="95"/>
      <c r="J152" s="95"/>
      <c r="K152" s="95"/>
      <c r="L152" s="95"/>
      <c r="M152" s="95"/>
      <c r="N152" s="95"/>
      <c r="O152" s="95"/>
      <c r="P152" s="96"/>
      <c r="Q152" s="89"/>
      <c r="R152" s="94"/>
      <c r="S152" s="95"/>
      <c r="T152" s="94"/>
      <c r="U152" s="95"/>
      <c r="V152" s="95"/>
      <c r="W152" s="95"/>
    </row>
    <row r="153" spans="1:23" s="162" customFormat="1" ht="18.75" x14ac:dyDescent="0.3">
      <c r="A153" s="153">
        <v>139</v>
      </c>
      <c r="B153" s="154" t="s">
        <v>124</v>
      </c>
      <c r="C153" s="155">
        <f>SUM(C154:C156)</f>
        <v>254.27600000000001</v>
      </c>
      <c r="D153" s="161">
        <f>SUM(D154:D156)</f>
        <v>0</v>
      </c>
      <c r="E153" s="161">
        <f>SUM(E154:E156)</f>
        <v>0</v>
      </c>
      <c r="F153" s="168">
        <f t="shared" si="32"/>
        <v>0</v>
      </c>
      <c r="G153" s="161">
        <f t="shared" ref="G153:Q153" si="34">SUM(G154:G156)</f>
        <v>0</v>
      </c>
      <c r="H153" s="215">
        <f t="shared" si="34"/>
        <v>0</v>
      </c>
      <c r="I153" s="215">
        <f t="shared" si="34"/>
        <v>0</v>
      </c>
      <c r="J153" s="215">
        <f t="shared" si="34"/>
        <v>0</v>
      </c>
      <c r="K153" s="215">
        <f t="shared" si="34"/>
        <v>0</v>
      </c>
      <c r="L153" s="215">
        <f t="shared" si="34"/>
        <v>0</v>
      </c>
      <c r="M153" s="215">
        <f t="shared" si="34"/>
        <v>0</v>
      </c>
      <c r="N153" s="215">
        <f t="shared" si="34"/>
        <v>0</v>
      </c>
      <c r="O153" s="215">
        <f t="shared" si="34"/>
        <v>0</v>
      </c>
      <c r="P153" s="158">
        <f t="shared" si="34"/>
        <v>0</v>
      </c>
      <c r="Q153" s="241">
        <f t="shared" si="34"/>
        <v>0</v>
      </c>
      <c r="R153" s="218">
        <v>0</v>
      </c>
      <c r="S153" s="215">
        <f>SUM(S154:S156)</f>
        <v>0</v>
      </c>
      <c r="T153" s="218">
        <v>0</v>
      </c>
      <c r="U153" s="26"/>
      <c r="V153" s="26"/>
      <c r="W153" s="26"/>
    </row>
    <row r="154" spans="1:23" s="48" customFormat="1" ht="18.75" x14ac:dyDescent="0.3">
      <c r="A154" s="75">
        <v>140</v>
      </c>
      <c r="B154" s="49" t="s">
        <v>177</v>
      </c>
      <c r="C154" s="50">
        <v>135.90299999999999</v>
      </c>
      <c r="D154" s="51">
        <v>0</v>
      </c>
      <c r="E154" s="51">
        <v>0</v>
      </c>
      <c r="F154" s="242">
        <f t="shared" si="32"/>
        <v>0</v>
      </c>
      <c r="G154" s="73"/>
      <c r="H154" s="72"/>
      <c r="I154" s="73"/>
      <c r="J154" s="73"/>
      <c r="K154" s="73"/>
      <c r="L154" s="73"/>
      <c r="M154" s="73"/>
      <c r="N154" s="73"/>
      <c r="O154" s="73"/>
      <c r="P154" s="74"/>
      <c r="Q154" s="52"/>
      <c r="R154" s="72"/>
      <c r="S154" s="73"/>
      <c r="T154" s="72"/>
      <c r="U154" s="11"/>
      <c r="V154" s="11"/>
      <c r="W154" s="11"/>
    </row>
    <row r="155" spans="1:23" s="100" customFormat="1" ht="18.75" x14ac:dyDescent="0.3">
      <c r="A155" s="85">
        <v>141</v>
      </c>
      <c r="B155" s="93" t="s">
        <v>125</v>
      </c>
      <c r="C155" s="87">
        <v>43.253</v>
      </c>
      <c r="D155" s="88">
        <v>0</v>
      </c>
      <c r="E155" s="88">
        <v>0</v>
      </c>
      <c r="F155" s="244">
        <f t="shared" si="32"/>
        <v>0</v>
      </c>
      <c r="G155" s="95"/>
      <c r="H155" s="94"/>
      <c r="I155" s="95"/>
      <c r="J155" s="95"/>
      <c r="K155" s="95"/>
      <c r="L155" s="95"/>
      <c r="M155" s="95"/>
      <c r="N155" s="95"/>
      <c r="O155" s="95"/>
      <c r="P155" s="95"/>
      <c r="Q155" s="89"/>
      <c r="R155" s="94"/>
      <c r="S155" s="95"/>
      <c r="T155" s="94"/>
      <c r="U155" s="11"/>
      <c r="V155" s="11"/>
      <c r="W155" s="11"/>
    </row>
    <row r="156" spans="1:23" s="46" customFormat="1" ht="18.75" x14ac:dyDescent="0.3">
      <c r="A156" s="85">
        <v>142</v>
      </c>
      <c r="B156" s="93" t="s">
        <v>126</v>
      </c>
      <c r="C156" s="87">
        <v>75.12</v>
      </c>
      <c r="D156" s="88">
        <v>0</v>
      </c>
      <c r="E156" s="88">
        <v>0</v>
      </c>
      <c r="F156" s="244">
        <f t="shared" si="32"/>
        <v>0</v>
      </c>
      <c r="G156" s="95"/>
      <c r="H156" s="94"/>
      <c r="I156" s="95"/>
      <c r="J156" s="95"/>
      <c r="K156" s="95"/>
      <c r="L156" s="95"/>
      <c r="M156" s="95"/>
      <c r="N156" s="95"/>
      <c r="O156" s="95"/>
      <c r="P156" s="96"/>
      <c r="Q156" s="89"/>
      <c r="R156" s="94"/>
      <c r="S156" s="95"/>
      <c r="T156" s="94"/>
      <c r="U156" s="11"/>
      <c r="V156" s="11"/>
      <c r="W156" s="11"/>
    </row>
    <row r="157" spans="1:23" s="162" customFormat="1" ht="18.75" x14ac:dyDescent="0.3">
      <c r="A157" s="153">
        <v>143</v>
      </c>
      <c r="B157" s="154" t="s">
        <v>127</v>
      </c>
      <c r="C157" s="155">
        <f>SUM(C158:C160)</f>
        <v>243.56200000000001</v>
      </c>
      <c r="D157" s="161">
        <f>SUM(D158:D160)</f>
        <v>0</v>
      </c>
      <c r="E157" s="161">
        <f>SUM(E158:E160)</f>
        <v>0</v>
      </c>
      <c r="F157" s="168">
        <f t="shared" si="32"/>
        <v>0</v>
      </c>
      <c r="G157" s="161">
        <f t="shared" ref="G157:P157" si="35">SUM(G158:G160)</f>
        <v>0</v>
      </c>
      <c r="H157" s="215">
        <f t="shared" si="35"/>
        <v>0</v>
      </c>
      <c r="I157" s="215">
        <f t="shared" si="35"/>
        <v>0</v>
      </c>
      <c r="J157" s="215">
        <f t="shared" si="35"/>
        <v>0</v>
      </c>
      <c r="K157" s="215">
        <f t="shared" si="35"/>
        <v>0</v>
      </c>
      <c r="L157" s="215">
        <f t="shared" si="35"/>
        <v>0</v>
      </c>
      <c r="M157" s="215">
        <f t="shared" si="35"/>
        <v>0</v>
      </c>
      <c r="N157" s="215">
        <f t="shared" si="35"/>
        <v>0</v>
      </c>
      <c r="O157" s="215">
        <f t="shared" si="35"/>
        <v>0</v>
      </c>
      <c r="P157" s="158">
        <f t="shared" si="35"/>
        <v>0</v>
      </c>
      <c r="Q157" s="241">
        <f>SUM(Q159:Q160)</f>
        <v>0</v>
      </c>
      <c r="R157" s="218">
        <v>0</v>
      </c>
      <c r="S157" s="215">
        <f>SUM(S158:S160)</f>
        <v>0</v>
      </c>
      <c r="T157" s="218">
        <v>0</v>
      </c>
      <c r="U157" s="26"/>
      <c r="V157" s="26"/>
      <c r="W157" s="26"/>
    </row>
    <row r="158" spans="1:23" s="48" customFormat="1" ht="18.75" x14ac:dyDescent="0.3">
      <c r="A158" s="75">
        <v>144</v>
      </c>
      <c r="B158" s="49" t="s">
        <v>128</v>
      </c>
      <c r="C158" s="50">
        <v>163.01400000000001</v>
      </c>
      <c r="D158" s="51">
        <v>0</v>
      </c>
      <c r="E158" s="51">
        <v>0</v>
      </c>
      <c r="F158" s="242">
        <f t="shared" si="32"/>
        <v>0</v>
      </c>
      <c r="G158" s="73"/>
      <c r="H158" s="72"/>
      <c r="I158" s="73"/>
      <c r="J158" s="73"/>
      <c r="K158" s="73"/>
      <c r="L158" s="73"/>
      <c r="M158" s="73"/>
      <c r="N158" s="73"/>
      <c r="O158" s="73"/>
      <c r="P158" s="74"/>
      <c r="Q158" s="52"/>
      <c r="R158" s="72"/>
      <c r="S158" s="73"/>
      <c r="T158" s="72"/>
      <c r="U158" s="11"/>
      <c r="V158" s="11"/>
      <c r="W158" s="11"/>
    </row>
    <row r="159" spans="1:23" s="100" customFormat="1" ht="18.75" x14ac:dyDescent="0.3">
      <c r="A159" s="85">
        <v>145</v>
      </c>
      <c r="B159" s="93" t="s">
        <v>129</v>
      </c>
      <c r="C159" s="87">
        <v>51.948</v>
      </c>
      <c r="D159" s="88">
        <v>0</v>
      </c>
      <c r="E159" s="88">
        <v>0</v>
      </c>
      <c r="F159" s="244">
        <f t="shared" si="32"/>
        <v>0</v>
      </c>
      <c r="G159" s="95"/>
      <c r="H159" s="94"/>
      <c r="I159" s="95"/>
      <c r="J159" s="95"/>
      <c r="K159" s="95"/>
      <c r="L159" s="95"/>
      <c r="M159" s="95"/>
      <c r="N159" s="95"/>
      <c r="O159" s="95"/>
      <c r="P159" s="95"/>
      <c r="Q159" s="89"/>
      <c r="R159" s="94"/>
      <c r="S159" s="95"/>
      <c r="T159" s="94"/>
      <c r="U159" s="11"/>
      <c r="V159" s="11"/>
      <c r="W159" s="11"/>
    </row>
    <row r="160" spans="1:23" s="46" customFormat="1" ht="18.75" x14ac:dyDescent="0.3">
      <c r="A160" s="85">
        <v>146</v>
      </c>
      <c r="B160" s="93" t="s">
        <v>130</v>
      </c>
      <c r="C160" s="87">
        <v>28.6</v>
      </c>
      <c r="D160" s="88">
        <v>0</v>
      </c>
      <c r="E160" s="88">
        <v>0</v>
      </c>
      <c r="F160" s="244">
        <f t="shared" si="32"/>
        <v>0</v>
      </c>
      <c r="G160" s="95"/>
      <c r="H160" s="94"/>
      <c r="I160" s="95"/>
      <c r="J160" s="95"/>
      <c r="K160" s="95"/>
      <c r="L160" s="95"/>
      <c r="M160" s="95"/>
      <c r="N160" s="95"/>
      <c r="O160" s="95"/>
      <c r="P160" s="96"/>
      <c r="Q160" s="89"/>
      <c r="R160" s="94"/>
      <c r="S160" s="95"/>
      <c r="T160" s="94"/>
      <c r="U160" s="11"/>
      <c r="V160" s="11"/>
      <c r="W160" s="11"/>
    </row>
    <row r="161" spans="1:23" s="162" customFormat="1" ht="18.75" x14ac:dyDescent="0.3">
      <c r="A161" s="153">
        <v>147</v>
      </c>
      <c r="B161" s="154" t="s">
        <v>131</v>
      </c>
      <c r="C161" s="155">
        <f>SUM(C162:C165)</f>
        <v>288.55200000000002</v>
      </c>
      <c r="D161" s="161">
        <f>SUM(D162:D165)</f>
        <v>0</v>
      </c>
      <c r="E161" s="161">
        <f>SUM(E162:E165)</f>
        <v>0</v>
      </c>
      <c r="F161" s="168">
        <f t="shared" si="32"/>
        <v>0</v>
      </c>
      <c r="G161" s="161">
        <f t="shared" ref="G161:Q161" si="36">SUM(G162:G165)</f>
        <v>0</v>
      </c>
      <c r="H161" s="215">
        <f t="shared" si="36"/>
        <v>0</v>
      </c>
      <c r="I161" s="215">
        <f t="shared" si="36"/>
        <v>0</v>
      </c>
      <c r="J161" s="215">
        <f t="shared" si="36"/>
        <v>0</v>
      </c>
      <c r="K161" s="215">
        <f t="shared" si="36"/>
        <v>0</v>
      </c>
      <c r="L161" s="215">
        <f t="shared" si="36"/>
        <v>0</v>
      </c>
      <c r="M161" s="215">
        <f t="shared" si="36"/>
        <v>0</v>
      </c>
      <c r="N161" s="215">
        <f t="shared" si="36"/>
        <v>0</v>
      </c>
      <c r="O161" s="215">
        <f t="shared" si="36"/>
        <v>0</v>
      </c>
      <c r="P161" s="158">
        <f t="shared" si="36"/>
        <v>0</v>
      </c>
      <c r="Q161" s="241">
        <f t="shared" si="36"/>
        <v>0</v>
      </c>
      <c r="R161" s="218">
        <v>0</v>
      </c>
      <c r="S161" s="215">
        <f>SUM(S162:S165)</f>
        <v>0</v>
      </c>
      <c r="T161" s="218">
        <v>0</v>
      </c>
      <c r="U161" s="26"/>
      <c r="V161" s="26"/>
      <c r="W161" s="26"/>
    </row>
    <row r="162" spans="1:23" s="76" customFormat="1" ht="18.75" x14ac:dyDescent="0.3">
      <c r="A162" s="75">
        <v>148</v>
      </c>
      <c r="B162" s="49" t="s">
        <v>337</v>
      </c>
      <c r="C162" s="50"/>
      <c r="D162" s="51">
        <v>0</v>
      </c>
      <c r="E162" s="51">
        <v>0</v>
      </c>
      <c r="F162" s="242">
        <v>0</v>
      </c>
      <c r="G162" s="73"/>
      <c r="H162" s="72"/>
      <c r="I162" s="73"/>
      <c r="J162" s="73"/>
      <c r="K162" s="73"/>
      <c r="L162" s="73"/>
      <c r="M162" s="73"/>
      <c r="N162" s="73"/>
      <c r="O162" s="73"/>
      <c r="P162" s="73"/>
      <c r="Q162" s="52"/>
      <c r="R162" s="72"/>
      <c r="S162" s="73"/>
      <c r="T162" s="72"/>
      <c r="U162" s="11"/>
      <c r="V162" s="11"/>
      <c r="W162" s="11"/>
    </row>
    <row r="163" spans="1:23" s="76" customFormat="1" ht="18.75" x14ac:dyDescent="0.3">
      <c r="A163" s="75">
        <v>149</v>
      </c>
      <c r="B163" s="49" t="s">
        <v>256</v>
      </c>
      <c r="C163" s="50">
        <v>3.488</v>
      </c>
      <c r="D163" s="51"/>
      <c r="E163" s="51">
        <v>0</v>
      </c>
      <c r="F163" s="242">
        <v>0</v>
      </c>
      <c r="G163" s="73"/>
      <c r="H163" s="72"/>
      <c r="I163" s="73"/>
      <c r="J163" s="73"/>
      <c r="K163" s="73"/>
      <c r="L163" s="73"/>
      <c r="M163" s="73"/>
      <c r="N163" s="73"/>
      <c r="O163" s="73"/>
      <c r="P163" s="73"/>
      <c r="Q163" s="52"/>
      <c r="R163" s="72"/>
      <c r="S163" s="73"/>
      <c r="T163" s="72"/>
      <c r="U163" s="11"/>
      <c r="V163" s="11"/>
      <c r="W163" s="11"/>
    </row>
    <row r="164" spans="1:23" s="76" customFormat="1" ht="18.75" x14ac:dyDescent="0.3">
      <c r="A164" s="75">
        <v>150</v>
      </c>
      <c r="B164" s="49" t="s">
        <v>257</v>
      </c>
      <c r="C164" s="50">
        <v>198.06399999999999</v>
      </c>
      <c r="D164" s="51"/>
      <c r="E164" s="51">
        <v>0</v>
      </c>
      <c r="F164" s="242">
        <f t="shared" ref="F164:F170" si="37">E164/C164</f>
        <v>0</v>
      </c>
      <c r="G164" s="73"/>
      <c r="H164" s="72"/>
      <c r="I164" s="73"/>
      <c r="J164" s="73"/>
      <c r="K164" s="73"/>
      <c r="L164" s="73"/>
      <c r="M164" s="73"/>
      <c r="N164" s="73"/>
      <c r="O164" s="73"/>
      <c r="P164" s="73"/>
      <c r="Q164" s="52"/>
      <c r="R164" s="72"/>
      <c r="S164" s="73"/>
      <c r="T164" s="72"/>
      <c r="U164" s="11"/>
      <c r="V164" s="11"/>
      <c r="W164" s="11"/>
    </row>
    <row r="165" spans="1:23" s="46" customFormat="1" ht="18.75" x14ac:dyDescent="0.3">
      <c r="A165" s="85">
        <v>151</v>
      </c>
      <c r="B165" s="93" t="s">
        <v>133</v>
      </c>
      <c r="C165" s="87">
        <v>87</v>
      </c>
      <c r="D165" s="88">
        <v>0</v>
      </c>
      <c r="E165" s="88">
        <v>0</v>
      </c>
      <c r="F165" s="244">
        <f t="shared" si="37"/>
        <v>0</v>
      </c>
      <c r="G165" s="95"/>
      <c r="H165" s="94"/>
      <c r="I165" s="95"/>
      <c r="J165" s="95"/>
      <c r="K165" s="95"/>
      <c r="L165" s="95"/>
      <c r="M165" s="95"/>
      <c r="N165" s="95"/>
      <c r="O165" s="95"/>
      <c r="P165" s="96"/>
      <c r="Q165" s="89"/>
      <c r="R165" s="94"/>
      <c r="S165" s="95"/>
      <c r="T165" s="94"/>
      <c r="U165" s="11"/>
      <c r="V165" s="11"/>
      <c r="W165" s="11"/>
    </row>
    <row r="166" spans="1:23" s="162" customFormat="1" ht="18.75" x14ac:dyDescent="0.3">
      <c r="A166" s="153">
        <v>152</v>
      </c>
      <c r="B166" s="154" t="s">
        <v>134</v>
      </c>
      <c r="C166" s="155">
        <f>SUM(C167:C168)</f>
        <v>324.68200000000002</v>
      </c>
      <c r="D166" s="161">
        <f>SUM(D167:D168)</f>
        <v>0</v>
      </c>
      <c r="E166" s="161">
        <f>SUM(E167:E168)</f>
        <v>0</v>
      </c>
      <c r="F166" s="168">
        <f t="shared" si="37"/>
        <v>0</v>
      </c>
      <c r="G166" s="161">
        <f t="shared" ref="G166:Q166" si="38">SUM(G167:G168)</f>
        <v>0</v>
      </c>
      <c r="H166" s="215">
        <f t="shared" si="38"/>
        <v>0</v>
      </c>
      <c r="I166" s="215">
        <f t="shared" si="38"/>
        <v>0</v>
      </c>
      <c r="J166" s="215">
        <f t="shared" si="38"/>
        <v>0</v>
      </c>
      <c r="K166" s="215">
        <f t="shared" si="38"/>
        <v>0</v>
      </c>
      <c r="L166" s="215">
        <f t="shared" si="38"/>
        <v>0</v>
      </c>
      <c r="M166" s="215">
        <f t="shared" si="38"/>
        <v>0</v>
      </c>
      <c r="N166" s="215">
        <f t="shared" si="38"/>
        <v>0</v>
      </c>
      <c r="O166" s="215">
        <f t="shared" si="38"/>
        <v>0</v>
      </c>
      <c r="P166" s="158">
        <f t="shared" si="38"/>
        <v>0</v>
      </c>
      <c r="Q166" s="241">
        <f t="shared" si="38"/>
        <v>0</v>
      </c>
      <c r="R166" s="218">
        <v>0</v>
      </c>
      <c r="S166" s="215">
        <f>SUM(S167:S168)</f>
        <v>0</v>
      </c>
      <c r="T166" s="218">
        <v>0</v>
      </c>
      <c r="U166" s="26"/>
      <c r="V166" s="26"/>
      <c r="W166" s="26"/>
    </row>
    <row r="167" spans="1:23" s="76" customFormat="1" ht="18.75" x14ac:dyDescent="0.3">
      <c r="A167" s="75">
        <v>153</v>
      </c>
      <c r="B167" s="49" t="s">
        <v>135</v>
      </c>
      <c r="C167" s="50">
        <v>230.815</v>
      </c>
      <c r="D167" s="51">
        <v>0</v>
      </c>
      <c r="E167" s="51">
        <v>0</v>
      </c>
      <c r="F167" s="242">
        <f t="shared" si="37"/>
        <v>0</v>
      </c>
      <c r="G167" s="73"/>
      <c r="H167" s="72"/>
      <c r="I167" s="73"/>
      <c r="J167" s="73"/>
      <c r="K167" s="73"/>
      <c r="L167" s="73"/>
      <c r="M167" s="73"/>
      <c r="N167" s="73"/>
      <c r="O167" s="73"/>
      <c r="P167" s="73"/>
      <c r="Q167" s="52"/>
      <c r="R167" s="72"/>
      <c r="S167" s="73"/>
      <c r="T167" s="72"/>
      <c r="U167" s="11"/>
      <c r="V167" s="11"/>
      <c r="W167" s="11"/>
    </row>
    <row r="168" spans="1:23" s="46" customFormat="1" ht="18.75" x14ac:dyDescent="0.3">
      <c r="A168" s="85">
        <v>154</v>
      </c>
      <c r="B168" s="93" t="s">
        <v>136</v>
      </c>
      <c r="C168" s="87">
        <v>93.867000000000004</v>
      </c>
      <c r="D168" s="88">
        <v>0</v>
      </c>
      <c r="E168" s="88">
        <v>0</v>
      </c>
      <c r="F168" s="244">
        <f t="shared" si="37"/>
        <v>0</v>
      </c>
      <c r="G168" s="95"/>
      <c r="H168" s="94"/>
      <c r="I168" s="95"/>
      <c r="J168" s="95"/>
      <c r="K168" s="95"/>
      <c r="L168" s="95"/>
      <c r="M168" s="95"/>
      <c r="N168" s="95"/>
      <c r="O168" s="95"/>
      <c r="P168" s="96"/>
      <c r="Q168" s="89"/>
      <c r="R168" s="94"/>
      <c r="S168" s="95"/>
      <c r="T168" s="94"/>
      <c r="U168" s="11"/>
      <c r="V168" s="11"/>
      <c r="W168" s="11"/>
    </row>
    <row r="169" spans="1:23" s="162" customFormat="1" ht="18.75" x14ac:dyDescent="0.3">
      <c r="A169" s="153">
        <v>155</v>
      </c>
      <c r="B169" s="154" t="s">
        <v>137</v>
      </c>
      <c r="C169" s="155">
        <f>SUM(C170:C182)</f>
        <v>341.34700000000009</v>
      </c>
      <c r="D169" s="161">
        <f>SUM(D170:D182)</f>
        <v>0</v>
      </c>
      <c r="E169" s="161">
        <f>SUM(E170:E182)</f>
        <v>1</v>
      </c>
      <c r="F169" s="168">
        <f t="shared" si="37"/>
        <v>2.9295702027555531E-3</v>
      </c>
      <c r="G169" s="161">
        <f t="shared" ref="G169:Q169" si="39">SUM(G170:G182)</f>
        <v>0</v>
      </c>
      <c r="H169" s="215">
        <f t="shared" si="39"/>
        <v>0</v>
      </c>
      <c r="I169" s="215">
        <f t="shared" si="39"/>
        <v>0</v>
      </c>
      <c r="J169" s="215">
        <f t="shared" si="39"/>
        <v>0</v>
      </c>
      <c r="K169" s="215">
        <f t="shared" si="39"/>
        <v>0</v>
      </c>
      <c r="L169" s="215">
        <f t="shared" si="39"/>
        <v>0</v>
      </c>
      <c r="M169" s="215">
        <f t="shared" si="39"/>
        <v>0</v>
      </c>
      <c r="N169" s="215">
        <f t="shared" si="39"/>
        <v>0</v>
      </c>
      <c r="O169" s="215">
        <f t="shared" si="39"/>
        <v>0</v>
      </c>
      <c r="P169" s="158">
        <f t="shared" si="39"/>
        <v>0</v>
      </c>
      <c r="Q169" s="241">
        <f t="shared" si="39"/>
        <v>0</v>
      </c>
      <c r="R169" s="218">
        <f t="shared" ref="R169:R204" si="40">Q169/E169*100</f>
        <v>0</v>
      </c>
      <c r="S169" s="215">
        <f>SUM(S170:S182)</f>
        <v>0</v>
      </c>
      <c r="T169" s="218">
        <f t="shared" ref="T169:T204" si="41">S169/E169*100</f>
        <v>0</v>
      </c>
      <c r="U169" s="26"/>
      <c r="V169" s="26"/>
      <c r="W169" s="26"/>
    </row>
    <row r="170" spans="1:23" s="42" customFormat="1" ht="18.75" x14ac:dyDescent="0.3">
      <c r="A170" s="43">
        <v>156</v>
      </c>
      <c r="B170" s="45" t="s">
        <v>138</v>
      </c>
      <c r="C170" s="37">
        <v>35.659999999999997</v>
      </c>
      <c r="D170" s="38">
        <v>0</v>
      </c>
      <c r="E170" s="38">
        <v>0</v>
      </c>
      <c r="F170" s="243">
        <f t="shared" si="37"/>
        <v>0</v>
      </c>
      <c r="G170" s="68"/>
      <c r="H170" s="67"/>
      <c r="I170" s="68"/>
      <c r="J170" s="68"/>
      <c r="K170" s="68"/>
      <c r="L170" s="68"/>
      <c r="M170" s="68"/>
      <c r="N170" s="68"/>
      <c r="O170" s="68"/>
      <c r="P170" s="69"/>
      <c r="Q170" s="39"/>
      <c r="R170" s="67"/>
      <c r="S170" s="68"/>
      <c r="T170" s="67"/>
      <c r="U170" s="11"/>
      <c r="V170" s="11"/>
      <c r="W170" s="11"/>
    </row>
    <row r="171" spans="1:23" s="48" customFormat="1" ht="18.75" x14ac:dyDescent="0.3">
      <c r="A171" s="75">
        <v>157</v>
      </c>
      <c r="B171" s="57" t="s">
        <v>338</v>
      </c>
      <c r="C171" s="50"/>
      <c r="D171" s="51">
        <v>0</v>
      </c>
      <c r="E171" s="51">
        <v>0</v>
      </c>
      <c r="F171" s="242">
        <v>0</v>
      </c>
      <c r="G171" s="73"/>
      <c r="H171" s="72"/>
      <c r="I171" s="73"/>
      <c r="J171" s="73"/>
      <c r="K171" s="73"/>
      <c r="L171" s="73"/>
      <c r="M171" s="73"/>
      <c r="N171" s="73"/>
      <c r="O171" s="73"/>
      <c r="P171" s="74"/>
      <c r="Q171" s="52"/>
      <c r="R171" s="72"/>
      <c r="S171" s="73"/>
      <c r="T171" s="72"/>
      <c r="U171" s="11"/>
      <c r="V171" s="11"/>
      <c r="W171" s="11"/>
    </row>
    <row r="172" spans="1:23" s="48" customFormat="1" ht="18.75" x14ac:dyDescent="0.3">
      <c r="A172" s="75">
        <v>158</v>
      </c>
      <c r="B172" s="57" t="s">
        <v>258</v>
      </c>
      <c r="C172" s="50">
        <v>41.747</v>
      </c>
      <c r="D172" s="51"/>
      <c r="E172" s="51">
        <v>0</v>
      </c>
      <c r="F172" s="242">
        <f t="shared" ref="F172:F186" si="42">E172/C172</f>
        <v>0</v>
      </c>
      <c r="G172" s="73"/>
      <c r="H172" s="72"/>
      <c r="I172" s="73"/>
      <c r="J172" s="73"/>
      <c r="K172" s="73"/>
      <c r="L172" s="73"/>
      <c r="M172" s="73"/>
      <c r="N172" s="73"/>
      <c r="O172" s="73"/>
      <c r="P172" s="74"/>
      <c r="Q172" s="52"/>
      <c r="R172" s="72"/>
      <c r="S172" s="73"/>
      <c r="T172" s="72"/>
      <c r="U172" s="11"/>
      <c r="V172" s="11"/>
      <c r="W172" s="11"/>
    </row>
    <row r="173" spans="1:23" s="48" customFormat="1" ht="18.75" x14ac:dyDescent="0.3">
      <c r="A173" s="75">
        <v>159</v>
      </c>
      <c r="B173" s="57" t="s">
        <v>259</v>
      </c>
      <c r="C173" s="50">
        <v>18.596</v>
      </c>
      <c r="D173" s="51"/>
      <c r="E173" s="51">
        <v>0</v>
      </c>
      <c r="F173" s="242">
        <f t="shared" si="42"/>
        <v>0</v>
      </c>
      <c r="G173" s="73"/>
      <c r="H173" s="72"/>
      <c r="I173" s="73"/>
      <c r="J173" s="73"/>
      <c r="K173" s="73"/>
      <c r="L173" s="73"/>
      <c r="M173" s="73"/>
      <c r="N173" s="73"/>
      <c r="O173" s="73"/>
      <c r="P173" s="74"/>
      <c r="Q173" s="52"/>
      <c r="R173" s="72"/>
      <c r="S173" s="73"/>
      <c r="T173" s="72"/>
      <c r="U173" s="11"/>
      <c r="V173" s="11"/>
      <c r="W173" s="11"/>
    </row>
    <row r="174" spans="1:23" s="48" customFormat="1" ht="18.75" x14ac:dyDescent="0.3">
      <c r="A174" s="75">
        <v>160</v>
      </c>
      <c r="B174" s="57" t="s">
        <v>260</v>
      </c>
      <c r="C174" s="50">
        <v>101.81100000000001</v>
      </c>
      <c r="D174" s="51"/>
      <c r="E174" s="51">
        <v>0</v>
      </c>
      <c r="F174" s="242">
        <f t="shared" si="42"/>
        <v>0</v>
      </c>
      <c r="G174" s="73"/>
      <c r="H174" s="72"/>
      <c r="I174" s="73"/>
      <c r="J174" s="73"/>
      <c r="K174" s="73"/>
      <c r="L174" s="73"/>
      <c r="M174" s="73"/>
      <c r="N174" s="73"/>
      <c r="O174" s="73"/>
      <c r="P174" s="74"/>
      <c r="Q174" s="52"/>
      <c r="R174" s="72"/>
      <c r="S174" s="73"/>
      <c r="T174" s="72"/>
      <c r="U174" s="11"/>
      <c r="V174" s="11"/>
      <c r="W174" s="11"/>
    </row>
    <row r="175" spans="1:23" s="48" customFormat="1" ht="18.75" x14ac:dyDescent="0.3">
      <c r="A175" s="75">
        <v>161</v>
      </c>
      <c r="B175" s="57" t="s">
        <v>261</v>
      </c>
      <c r="C175" s="50">
        <v>7.2670000000000003</v>
      </c>
      <c r="D175" s="51"/>
      <c r="E175" s="51">
        <v>0</v>
      </c>
      <c r="F175" s="242">
        <f t="shared" si="42"/>
        <v>0</v>
      </c>
      <c r="G175" s="73"/>
      <c r="H175" s="72"/>
      <c r="I175" s="73"/>
      <c r="J175" s="73"/>
      <c r="K175" s="73"/>
      <c r="L175" s="73"/>
      <c r="M175" s="73"/>
      <c r="N175" s="73"/>
      <c r="O175" s="73"/>
      <c r="P175" s="74"/>
      <c r="Q175" s="52"/>
      <c r="R175" s="72"/>
      <c r="S175" s="73"/>
      <c r="T175" s="72"/>
      <c r="U175" s="11"/>
      <c r="V175" s="11"/>
      <c r="W175" s="11"/>
    </row>
    <row r="176" spans="1:23" s="46" customFormat="1" ht="18.75" x14ac:dyDescent="0.3">
      <c r="A176" s="85">
        <v>162</v>
      </c>
      <c r="B176" s="86" t="s">
        <v>196</v>
      </c>
      <c r="C176" s="87">
        <v>3.03</v>
      </c>
      <c r="D176" s="88">
        <v>0</v>
      </c>
      <c r="E176" s="88">
        <v>0</v>
      </c>
      <c r="F176" s="244">
        <f t="shared" si="42"/>
        <v>0</v>
      </c>
      <c r="G176" s="95"/>
      <c r="H176" s="94"/>
      <c r="I176" s="95"/>
      <c r="J176" s="95"/>
      <c r="K176" s="95"/>
      <c r="L176" s="95"/>
      <c r="M176" s="95"/>
      <c r="N176" s="95"/>
      <c r="O176" s="95"/>
      <c r="P176" s="96"/>
      <c r="Q176" s="89"/>
      <c r="R176" s="94"/>
      <c r="S176" s="95"/>
      <c r="T176" s="94"/>
      <c r="U176" s="95"/>
      <c r="V176" s="95"/>
      <c r="W176" s="95"/>
    </row>
    <row r="177" spans="1:23" s="46" customFormat="1" ht="18.75" x14ac:dyDescent="0.3">
      <c r="A177" s="85">
        <v>163</v>
      </c>
      <c r="B177" s="86" t="s">
        <v>141</v>
      </c>
      <c r="C177" s="87">
        <v>27.84</v>
      </c>
      <c r="D177" s="88">
        <v>0</v>
      </c>
      <c r="E177" s="88">
        <v>1</v>
      </c>
      <c r="F177" s="244">
        <f t="shared" si="42"/>
        <v>3.5919540229885055E-2</v>
      </c>
      <c r="G177" s="95"/>
      <c r="H177" s="94"/>
      <c r="I177" s="95"/>
      <c r="J177" s="95"/>
      <c r="K177" s="95"/>
      <c r="L177" s="95"/>
      <c r="M177" s="95"/>
      <c r="N177" s="95"/>
      <c r="O177" s="95"/>
      <c r="P177" s="96"/>
      <c r="Q177" s="89"/>
      <c r="R177" s="94"/>
      <c r="S177" s="95"/>
      <c r="T177" s="94"/>
      <c r="U177" s="95"/>
      <c r="V177" s="95"/>
      <c r="W177" s="95"/>
    </row>
    <row r="178" spans="1:23" s="46" customFormat="1" ht="18.75" x14ac:dyDescent="0.3">
      <c r="A178" s="85">
        <v>164</v>
      </c>
      <c r="B178" s="86" t="s">
        <v>142</v>
      </c>
      <c r="C178" s="87">
        <v>17.72</v>
      </c>
      <c r="D178" s="88">
        <v>0</v>
      </c>
      <c r="E178" s="88">
        <v>0</v>
      </c>
      <c r="F178" s="244">
        <f t="shared" si="42"/>
        <v>0</v>
      </c>
      <c r="G178" s="95"/>
      <c r="H178" s="94"/>
      <c r="I178" s="95"/>
      <c r="J178" s="95"/>
      <c r="K178" s="95"/>
      <c r="L178" s="95"/>
      <c r="M178" s="95"/>
      <c r="N178" s="95"/>
      <c r="O178" s="95"/>
      <c r="P178" s="96"/>
      <c r="Q178" s="89"/>
      <c r="R178" s="94"/>
      <c r="S178" s="95"/>
      <c r="T178" s="94"/>
      <c r="U178" s="95"/>
      <c r="V178" s="95"/>
      <c r="W178" s="95"/>
    </row>
    <row r="179" spans="1:23" s="46" customFormat="1" ht="18.75" x14ac:dyDescent="0.3">
      <c r="A179" s="85">
        <v>165</v>
      </c>
      <c r="B179" s="86" t="s">
        <v>144</v>
      </c>
      <c r="C179" s="87">
        <v>13</v>
      </c>
      <c r="D179" s="88">
        <v>0</v>
      </c>
      <c r="E179" s="88">
        <v>0</v>
      </c>
      <c r="F179" s="244">
        <f t="shared" si="42"/>
        <v>0</v>
      </c>
      <c r="G179" s="95"/>
      <c r="H179" s="94"/>
      <c r="I179" s="95"/>
      <c r="J179" s="95"/>
      <c r="K179" s="95"/>
      <c r="L179" s="95"/>
      <c r="M179" s="95"/>
      <c r="N179" s="95"/>
      <c r="O179" s="95"/>
      <c r="P179" s="96"/>
      <c r="Q179" s="89"/>
      <c r="R179" s="94"/>
      <c r="S179" s="95"/>
      <c r="T179" s="94"/>
      <c r="U179" s="95"/>
      <c r="V179" s="95"/>
      <c r="W179" s="95"/>
    </row>
    <row r="180" spans="1:23" s="46" customFormat="1" ht="18.75" x14ac:dyDescent="0.3">
      <c r="A180" s="85">
        <v>166</v>
      </c>
      <c r="B180" s="86" t="s">
        <v>145</v>
      </c>
      <c r="C180" s="87">
        <v>9.0500000000000007</v>
      </c>
      <c r="D180" s="88">
        <v>0</v>
      </c>
      <c r="E180" s="88">
        <v>0</v>
      </c>
      <c r="F180" s="244">
        <f t="shared" si="42"/>
        <v>0</v>
      </c>
      <c r="G180" s="95"/>
      <c r="H180" s="94"/>
      <c r="I180" s="95"/>
      <c r="J180" s="95"/>
      <c r="K180" s="95"/>
      <c r="L180" s="95"/>
      <c r="M180" s="95"/>
      <c r="N180" s="95"/>
      <c r="O180" s="95"/>
      <c r="P180" s="96"/>
      <c r="Q180" s="89"/>
      <c r="R180" s="94"/>
      <c r="S180" s="95"/>
      <c r="T180" s="94"/>
      <c r="U180" s="95"/>
      <c r="V180" s="95"/>
      <c r="W180" s="95"/>
    </row>
    <row r="181" spans="1:23" s="46" customFormat="1" ht="18.75" x14ac:dyDescent="0.3">
      <c r="A181" s="85">
        <v>167</v>
      </c>
      <c r="B181" s="86" t="s">
        <v>140</v>
      </c>
      <c r="C181" s="87">
        <v>22.675000000000001</v>
      </c>
      <c r="D181" s="88">
        <v>0</v>
      </c>
      <c r="E181" s="88">
        <v>0</v>
      </c>
      <c r="F181" s="244">
        <f t="shared" si="42"/>
        <v>0</v>
      </c>
      <c r="G181" s="95"/>
      <c r="H181" s="94"/>
      <c r="I181" s="95"/>
      <c r="J181" s="95"/>
      <c r="K181" s="95"/>
      <c r="L181" s="95"/>
      <c r="M181" s="95"/>
      <c r="N181" s="95"/>
      <c r="O181" s="95"/>
      <c r="P181" s="96"/>
      <c r="Q181" s="89"/>
      <c r="R181" s="94"/>
      <c r="S181" s="95"/>
      <c r="T181" s="94"/>
      <c r="U181" s="95"/>
      <c r="V181" s="95"/>
      <c r="W181" s="95"/>
    </row>
    <row r="182" spans="1:23" s="100" customFormat="1" ht="18.75" x14ac:dyDescent="0.3">
      <c r="A182" s="85">
        <v>168</v>
      </c>
      <c r="B182" s="86" t="s">
        <v>143</v>
      </c>
      <c r="C182" s="87">
        <v>42.951000000000001</v>
      </c>
      <c r="D182" s="88">
        <v>0</v>
      </c>
      <c r="E182" s="88">
        <v>0</v>
      </c>
      <c r="F182" s="244">
        <f t="shared" si="42"/>
        <v>0</v>
      </c>
      <c r="G182" s="95"/>
      <c r="H182" s="94"/>
      <c r="I182" s="95"/>
      <c r="J182" s="95"/>
      <c r="K182" s="95"/>
      <c r="L182" s="95"/>
      <c r="M182" s="95"/>
      <c r="N182" s="95"/>
      <c r="O182" s="95"/>
      <c r="P182" s="95"/>
      <c r="Q182" s="89"/>
      <c r="R182" s="94"/>
      <c r="S182" s="95"/>
      <c r="T182" s="94"/>
      <c r="U182" s="95"/>
      <c r="V182" s="95"/>
      <c r="W182" s="95"/>
    </row>
    <row r="183" spans="1:23" s="162" customFormat="1" ht="18.75" x14ac:dyDescent="0.3">
      <c r="A183" s="153">
        <v>169</v>
      </c>
      <c r="B183" s="164" t="s">
        <v>146</v>
      </c>
      <c r="C183" s="165">
        <f>SUM(C184:C185)</f>
        <v>518.47299999999996</v>
      </c>
      <c r="D183" s="200">
        <f>SUM(D184:D185)</f>
        <v>15</v>
      </c>
      <c r="E183" s="200">
        <f>SUM(E184:E185)</f>
        <v>1</v>
      </c>
      <c r="F183" s="168">
        <f t="shared" si="42"/>
        <v>1.9287407444553528E-3</v>
      </c>
      <c r="G183" s="200">
        <f t="shared" ref="G183:Q183" si="43">SUM(G184:G185)</f>
        <v>0</v>
      </c>
      <c r="H183" s="213">
        <f t="shared" si="43"/>
        <v>0</v>
      </c>
      <c r="I183" s="213">
        <f t="shared" si="43"/>
        <v>0</v>
      </c>
      <c r="J183" s="213">
        <f t="shared" si="43"/>
        <v>0</v>
      </c>
      <c r="K183" s="213">
        <f t="shared" si="43"/>
        <v>0</v>
      </c>
      <c r="L183" s="213">
        <f t="shared" si="43"/>
        <v>0</v>
      </c>
      <c r="M183" s="213">
        <f t="shared" si="43"/>
        <v>0</v>
      </c>
      <c r="N183" s="213">
        <f t="shared" si="43"/>
        <v>0</v>
      </c>
      <c r="O183" s="213">
        <f t="shared" si="43"/>
        <v>0</v>
      </c>
      <c r="P183" s="176">
        <f t="shared" si="43"/>
        <v>0</v>
      </c>
      <c r="Q183" s="241">
        <f t="shared" si="43"/>
        <v>0</v>
      </c>
      <c r="R183" s="218">
        <f t="shared" si="40"/>
        <v>0</v>
      </c>
      <c r="S183" s="213">
        <f>SUM(S184:S185)</f>
        <v>0</v>
      </c>
      <c r="T183" s="218">
        <f t="shared" si="41"/>
        <v>0</v>
      </c>
      <c r="U183" s="26"/>
      <c r="V183" s="26"/>
      <c r="W183" s="26"/>
    </row>
    <row r="184" spans="1:23" s="76" customFormat="1" ht="18.75" x14ac:dyDescent="0.3">
      <c r="A184" s="75">
        <v>170</v>
      </c>
      <c r="B184" s="56" t="s">
        <v>147</v>
      </c>
      <c r="C184" s="50">
        <v>443.40600000000001</v>
      </c>
      <c r="D184" s="51">
        <v>0</v>
      </c>
      <c r="E184" s="52">
        <v>0</v>
      </c>
      <c r="F184" s="242">
        <f t="shared" si="42"/>
        <v>0</v>
      </c>
      <c r="G184" s="73"/>
      <c r="H184" s="72"/>
      <c r="I184" s="73"/>
      <c r="J184" s="73"/>
      <c r="K184" s="73"/>
      <c r="L184" s="73"/>
      <c r="M184" s="73"/>
      <c r="N184" s="73"/>
      <c r="O184" s="73"/>
      <c r="P184" s="72"/>
      <c r="Q184" s="52"/>
      <c r="R184" s="72"/>
      <c r="S184" s="73"/>
      <c r="T184" s="72"/>
      <c r="U184" s="11"/>
      <c r="V184" s="11"/>
      <c r="W184" s="11"/>
    </row>
    <row r="185" spans="1:23" s="46" customFormat="1" ht="18.75" x14ac:dyDescent="0.3">
      <c r="A185" s="85">
        <v>171</v>
      </c>
      <c r="B185" s="93" t="s">
        <v>148</v>
      </c>
      <c r="C185" s="87">
        <v>75.066999999999993</v>
      </c>
      <c r="D185" s="88">
        <v>15</v>
      </c>
      <c r="E185" s="89">
        <v>1</v>
      </c>
      <c r="F185" s="244">
        <f t="shared" si="42"/>
        <v>1.3321432853317704E-2</v>
      </c>
      <c r="G185" s="95"/>
      <c r="H185" s="94"/>
      <c r="I185" s="95"/>
      <c r="J185" s="95"/>
      <c r="K185" s="95"/>
      <c r="L185" s="95"/>
      <c r="M185" s="95"/>
      <c r="N185" s="95"/>
      <c r="O185" s="95"/>
      <c r="P185" s="94"/>
      <c r="Q185" s="89"/>
      <c r="R185" s="94"/>
      <c r="S185" s="95"/>
      <c r="T185" s="94"/>
      <c r="U185" s="95"/>
      <c r="V185" s="95"/>
      <c r="W185" s="95"/>
    </row>
    <row r="186" spans="1:23" s="162" customFormat="1" ht="18.75" x14ac:dyDescent="0.3">
      <c r="A186" s="153">
        <v>172</v>
      </c>
      <c r="B186" s="154" t="s">
        <v>149</v>
      </c>
      <c r="C186" s="155">
        <f>SUM(C187:C191)</f>
        <v>267.35299999999995</v>
      </c>
      <c r="D186" s="161">
        <f>SUM(D187:D191)</f>
        <v>0</v>
      </c>
      <c r="E186" s="161">
        <f>SUM(E187:E191)</f>
        <v>0</v>
      </c>
      <c r="F186" s="168">
        <f t="shared" si="42"/>
        <v>0</v>
      </c>
      <c r="G186" s="161">
        <f t="shared" ref="G186:Q186" si="44">SUM(G187:G191)</f>
        <v>0</v>
      </c>
      <c r="H186" s="215">
        <f t="shared" si="44"/>
        <v>0</v>
      </c>
      <c r="I186" s="215">
        <f t="shared" si="44"/>
        <v>0</v>
      </c>
      <c r="J186" s="215">
        <f t="shared" si="44"/>
        <v>0</v>
      </c>
      <c r="K186" s="215">
        <f t="shared" si="44"/>
        <v>0</v>
      </c>
      <c r="L186" s="215">
        <f t="shared" si="44"/>
        <v>0</v>
      </c>
      <c r="M186" s="215">
        <f t="shared" si="44"/>
        <v>0</v>
      </c>
      <c r="N186" s="215">
        <f t="shared" si="44"/>
        <v>0</v>
      </c>
      <c r="O186" s="215">
        <f t="shared" si="44"/>
        <v>0</v>
      </c>
      <c r="P186" s="158">
        <f t="shared" si="44"/>
        <v>0</v>
      </c>
      <c r="Q186" s="241">
        <f t="shared" si="44"/>
        <v>0</v>
      </c>
      <c r="R186" s="218">
        <v>0</v>
      </c>
      <c r="S186" s="215">
        <f>SUM(S187:S191)</f>
        <v>0</v>
      </c>
      <c r="T186" s="218">
        <v>0</v>
      </c>
      <c r="U186" s="26"/>
      <c r="V186" s="26"/>
      <c r="W186" s="26"/>
    </row>
    <row r="187" spans="1:23" s="76" customFormat="1" ht="18.75" x14ac:dyDescent="0.3">
      <c r="A187" s="75">
        <v>173</v>
      </c>
      <c r="B187" s="57" t="s">
        <v>339</v>
      </c>
      <c r="C187" s="50"/>
      <c r="D187" s="51">
        <v>0</v>
      </c>
      <c r="E187" s="51">
        <v>0</v>
      </c>
      <c r="F187" s="242">
        <v>0</v>
      </c>
      <c r="G187" s="73"/>
      <c r="H187" s="72"/>
      <c r="I187" s="73"/>
      <c r="J187" s="73"/>
      <c r="K187" s="73"/>
      <c r="L187" s="73"/>
      <c r="M187" s="73"/>
      <c r="N187" s="73"/>
      <c r="O187" s="73"/>
      <c r="P187" s="73"/>
      <c r="Q187" s="52"/>
      <c r="R187" s="72"/>
      <c r="S187" s="73"/>
      <c r="T187" s="72"/>
      <c r="U187" s="11"/>
      <c r="V187" s="11"/>
      <c r="W187" s="11"/>
    </row>
    <row r="188" spans="1:23" s="76" customFormat="1" ht="18.75" x14ac:dyDescent="0.3">
      <c r="A188" s="75">
        <v>174</v>
      </c>
      <c r="B188" s="57" t="s">
        <v>262</v>
      </c>
      <c r="C188" s="50">
        <v>127.245</v>
      </c>
      <c r="D188" s="51"/>
      <c r="E188" s="51">
        <v>0</v>
      </c>
      <c r="F188" s="242">
        <f>E188/C188</f>
        <v>0</v>
      </c>
      <c r="G188" s="73"/>
      <c r="H188" s="72"/>
      <c r="I188" s="73"/>
      <c r="J188" s="73"/>
      <c r="K188" s="73"/>
      <c r="L188" s="73"/>
      <c r="M188" s="73"/>
      <c r="N188" s="73"/>
      <c r="O188" s="73"/>
      <c r="P188" s="73"/>
      <c r="Q188" s="52"/>
      <c r="R188" s="72"/>
      <c r="S188" s="73"/>
      <c r="T188" s="72"/>
      <c r="U188" s="11"/>
      <c r="V188" s="11"/>
      <c r="W188" s="11"/>
    </row>
    <row r="189" spans="1:23" s="76" customFormat="1" ht="18.75" x14ac:dyDescent="0.3">
      <c r="A189" s="75">
        <v>175</v>
      </c>
      <c r="B189" s="57" t="s">
        <v>263</v>
      </c>
      <c r="C189" s="50">
        <v>40.241999999999997</v>
      </c>
      <c r="D189" s="51"/>
      <c r="E189" s="51">
        <v>0</v>
      </c>
      <c r="F189" s="242">
        <f>E189/C189</f>
        <v>0</v>
      </c>
      <c r="G189" s="73"/>
      <c r="H189" s="72"/>
      <c r="I189" s="73"/>
      <c r="J189" s="73"/>
      <c r="K189" s="73"/>
      <c r="L189" s="73"/>
      <c r="M189" s="73"/>
      <c r="N189" s="73"/>
      <c r="O189" s="73"/>
      <c r="P189" s="73"/>
      <c r="Q189" s="52"/>
      <c r="R189" s="72"/>
      <c r="S189" s="73"/>
      <c r="T189" s="72"/>
      <c r="U189" s="11"/>
      <c r="V189" s="11"/>
      <c r="W189" s="11"/>
    </row>
    <row r="190" spans="1:23" s="46" customFormat="1" ht="18.75" x14ac:dyDescent="0.3">
      <c r="A190" s="85">
        <v>176</v>
      </c>
      <c r="B190" s="86" t="s">
        <v>151</v>
      </c>
      <c r="C190" s="87">
        <v>61.86</v>
      </c>
      <c r="D190" s="88">
        <v>0</v>
      </c>
      <c r="E190" s="88">
        <v>0</v>
      </c>
      <c r="F190" s="244">
        <f>E190/C190</f>
        <v>0</v>
      </c>
      <c r="G190" s="95"/>
      <c r="H190" s="94"/>
      <c r="I190" s="95"/>
      <c r="J190" s="95"/>
      <c r="K190" s="95"/>
      <c r="L190" s="95"/>
      <c r="M190" s="95"/>
      <c r="N190" s="95"/>
      <c r="O190" s="95"/>
      <c r="P190" s="96"/>
      <c r="Q190" s="89"/>
      <c r="R190" s="94"/>
      <c r="S190" s="95"/>
      <c r="T190" s="94"/>
      <c r="U190" s="95"/>
      <c r="V190" s="95"/>
      <c r="W190" s="95"/>
    </row>
    <row r="191" spans="1:23" s="46" customFormat="1" ht="18.75" x14ac:dyDescent="0.3">
      <c r="A191" s="85">
        <v>177</v>
      </c>
      <c r="B191" s="86" t="s">
        <v>197</v>
      </c>
      <c r="C191" s="87">
        <v>38.006</v>
      </c>
      <c r="D191" s="88">
        <v>0</v>
      </c>
      <c r="E191" s="88">
        <v>0</v>
      </c>
      <c r="F191" s="244">
        <f>E191/C191</f>
        <v>0</v>
      </c>
      <c r="G191" s="95"/>
      <c r="H191" s="94"/>
      <c r="I191" s="95"/>
      <c r="J191" s="95"/>
      <c r="K191" s="95"/>
      <c r="L191" s="95"/>
      <c r="M191" s="95"/>
      <c r="N191" s="95"/>
      <c r="O191" s="95"/>
      <c r="P191" s="96"/>
      <c r="Q191" s="89"/>
      <c r="R191" s="94"/>
      <c r="S191" s="95"/>
      <c r="T191" s="94"/>
      <c r="U191" s="95"/>
      <c r="V191" s="95"/>
      <c r="W191" s="95"/>
    </row>
    <row r="192" spans="1:23" s="162" customFormat="1" ht="18.75" x14ac:dyDescent="0.3">
      <c r="A192" s="153">
        <v>178</v>
      </c>
      <c r="B192" s="154" t="s">
        <v>152</v>
      </c>
      <c r="C192" s="155">
        <f>SUM(C193:C200)</f>
        <v>1555.0449999999996</v>
      </c>
      <c r="D192" s="161">
        <f>SUM(D193:D200)</f>
        <v>13</v>
      </c>
      <c r="E192" s="161">
        <f>E193+E197+E198+E199+E200</f>
        <v>17</v>
      </c>
      <c r="F192" s="168">
        <f>E192/C192</f>
        <v>1.0932159519499439E-2</v>
      </c>
      <c r="G192" s="161">
        <f t="shared" ref="G192:P192" si="45">SUM(G193:G200)</f>
        <v>0</v>
      </c>
      <c r="H192" s="215">
        <f t="shared" si="45"/>
        <v>0</v>
      </c>
      <c r="I192" s="215">
        <f t="shared" si="45"/>
        <v>0</v>
      </c>
      <c r="J192" s="215">
        <f t="shared" si="45"/>
        <v>0</v>
      </c>
      <c r="K192" s="215">
        <f t="shared" si="45"/>
        <v>0</v>
      </c>
      <c r="L192" s="215">
        <f t="shared" si="45"/>
        <v>0</v>
      </c>
      <c r="M192" s="215">
        <f t="shared" si="45"/>
        <v>0</v>
      </c>
      <c r="N192" s="215">
        <f t="shared" si="45"/>
        <v>0</v>
      </c>
      <c r="O192" s="215">
        <f t="shared" si="45"/>
        <v>0</v>
      </c>
      <c r="P192" s="158">
        <f t="shared" si="45"/>
        <v>0</v>
      </c>
      <c r="Q192" s="241">
        <f>SUM(Q194:Q200)</f>
        <v>0</v>
      </c>
      <c r="R192" s="218">
        <f t="shared" si="40"/>
        <v>0</v>
      </c>
      <c r="S192" s="215">
        <f>SUM(S193:S200)</f>
        <v>0</v>
      </c>
      <c r="T192" s="218">
        <f t="shared" si="41"/>
        <v>0</v>
      </c>
      <c r="U192" s="26"/>
      <c r="V192" s="26"/>
      <c r="W192" s="26"/>
    </row>
    <row r="193" spans="1:23" s="48" customFormat="1" ht="18.75" x14ac:dyDescent="0.3">
      <c r="A193" s="75">
        <v>179</v>
      </c>
      <c r="B193" s="57" t="s">
        <v>340</v>
      </c>
      <c r="C193" s="50"/>
      <c r="D193" s="51">
        <v>0</v>
      </c>
      <c r="E193" s="52">
        <f>E194+E195+E196</f>
        <v>6</v>
      </c>
      <c r="F193" s="242">
        <v>0</v>
      </c>
      <c r="G193" s="73"/>
      <c r="H193" s="72"/>
      <c r="I193" s="73"/>
      <c r="J193" s="73"/>
      <c r="K193" s="73"/>
      <c r="L193" s="73"/>
      <c r="M193" s="73"/>
      <c r="N193" s="73"/>
      <c r="O193" s="73"/>
      <c r="P193" s="72"/>
      <c r="Q193" s="52"/>
      <c r="R193" s="72"/>
      <c r="S193" s="73"/>
      <c r="T193" s="72"/>
      <c r="U193" s="11"/>
      <c r="V193" s="11"/>
      <c r="W193" s="11"/>
    </row>
    <row r="194" spans="1:23" s="48" customFormat="1" ht="18.75" x14ac:dyDescent="0.3">
      <c r="A194" s="75">
        <v>180</v>
      </c>
      <c r="B194" s="57" t="s">
        <v>264</v>
      </c>
      <c r="C194" s="50">
        <v>1161.5889999999999</v>
      </c>
      <c r="D194" s="51"/>
      <c r="E194" s="52">
        <v>6</v>
      </c>
      <c r="F194" s="242">
        <f t="shared" ref="F194:F204" si="46">E194/C194</f>
        <v>5.165338170385567E-3</v>
      </c>
      <c r="G194" s="73"/>
      <c r="H194" s="72"/>
      <c r="I194" s="73"/>
      <c r="J194" s="73"/>
      <c r="K194" s="73"/>
      <c r="L194" s="73"/>
      <c r="M194" s="73"/>
      <c r="N194" s="73"/>
      <c r="O194" s="73"/>
      <c r="P194" s="72"/>
      <c r="Q194" s="52"/>
      <c r="R194" s="72"/>
      <c r="S194" s="73"/>
      <c r="T194" s="72"/>
      <c r="U194" s="11"/>
      <c r="V194" s="11"/>
      <c r="W194" s="11"/>
    </row>
    <row r="195" spans="1:23" s="48" customFormat="1" ht="18.75" x14ac:dyDescent="0.3">
      <c r="A195" s="75">
        <v>181</v>
      </c>
      <c r="B195" s="57" t="s">
        <v>265</v>
      </c>
      <c r="C195" s="50">
        <v>94.831000000000003</v>
      </c>
      <c r="D195" s="51"/>
      <c r="E195" s="52">
        <v>0</v>
      </c>
      <c r="F195" s="242">
        <f t="shared" si="46"/>
        <v>0</v>
      </c>
      <c r="G195" s="73"/>
      <c r="H195" s="72"/>
      <c r="I195" s="73"/>
      <c r="J195" s="73"/>
      <c r="K195" s="73"/>
      <c r="L195" s="73"/>
      <c r="M195" s="73"/>
      <c r="N195" s="73"/>
      <c r="O195" s="73"/>
      <c r="P195" s="72"/>
      <c r="Q195" s="52"/>
      <c r="R195" s="72"/>
      <c r="S195" s="73"/>
      <c r="T195" s="72"/>
      <c r="U195" s="11"/>
      <c r="V195" s="11"/>
      <c r="W195" s="11"/>
    </row>
    <row r="196" spans="1:23" s="48" customFormat="1" ht="18.75" x14ac:dyDescent="0.3">
      <c r="A196" s="75">
        <v>182</v>
      </c>
      <c r="B196" s="57" t="s">
        <v>266</v>
      </c>
      <c r="C196" s="50">
        <v>66.201999999999998</v>
      </c>
      <c r="D196" s="51"/>
      <c r="E196" s="52">
        <v>0</v>
      </c>
      <c r="F196" s="242">
        <f t="shared" si="46"/>
        <v>0</v>
      </c>
      <c r="G196" s="73"/>
      <c r="H196" s="72"/>
      <c r="I196" s="73"/>
      <c r="J196" s="73"/>
      <c r="K196" s="73"/>
      <c r="L196" s="73"/>
      <c r="M196" s="73"/>
      <c r="N196" s="73"/>
      <c r="O196" s="73"/>
      <c r="P196" s="72"/>
      <c r="Q196" s="52"/>
      <c r="R196" s="72"/>
      <c r="S196" s="73"/>
      <c r="T196" s="72"/>
      <c r="U196" s="11"/>
      <c r="V196" s="11"/>
      <c r="W196" s="11"/>
    </row>
    <row r="197" spans="1:23" s="46" customFormat="1" ht="18.75" x14ac:dyDescent="0.3">
      <c r="A197" s="85">
        <v>183</v>
      </c>
      <c r="B197" s="86" t="s">
        <v>198</v>
      </c>
      <c r="C197" s="87">
        <v>38.848999999999997</v>
      </c>
      <c r="D197" s="88">
        <v>0</v>
      </c>
      <c r="E197" s="89">
        <v>3</v>
      </c>
      <c r="F197" s="244">
        <f t="shared" si="46"/>
        <v>7.722206491801592E-2</v>
      </c>
      <c r="G197" s="95"/>
      <c r="H197" s="94"/>
      <c r="I197" s="95"/>
      <c r="J197" s="95"/>
      <c r="K197" s="95"/>
      <c r="L197" s="95"/>
      <c r="M197" s="95"/>
      <c r="N197" s="95"/>
      <c r="O197" s="95"/>
      <c r="P197" s="94"/>
      <c r="Q197" s="89"/>
      <c r="R197" s="94"/>
      <c r="S197" s="95"/>
      <c r="T197" s="94"/>
      <c r="U197" s="95"/>
      <c r="V197" s="95"/>
      <c r="W197" s="95"/>
    </row>
    <row r="198" spans="1:23" s="100" customFormat="1" ht="18.75" x14ac:dyDescent="0.3">
      <c r="A198" s="85">
        <v>184</v>
      </c>
      <c r="B198" s="86" t="s">
        <v>154</v>
      </c>
      <c r="C198" s="87">
        <v>42.103999999999999</v>
      </c>
      <c r="D198" s="88">
        <v>0</v>
      </c>
      <c r="E198" s="89">
        <v>6</v>
      </c>
      <c r="F198" s="244">
        <f t="shared" si="46"/>
        <v>0.14250427512825384</v>
      </c>
      <c r="G198" s="95"/>
      <c r="H198" s="94"/>
      <c r="I198" s="95"/>
      <c r="J198" s="95"/>
      <c r="K198" s="95"/>
      <c r="L198" s="95"/>
      <c r="M198" s="95"/>
      <c r="N198" s="95"/>
      <c r="O198" s="95"/>
      <c r="P198" s="94"/>
      <c r="Q198" s="89"/>
      <c r="R198" s="94"/>
      <c r="S198" s="95"/>
      <c r="T198" s="94"/>
      <c r="U198" s="95"/>
      <c r="V198" s="95"/>
      <c r="W198" s="95"/>
    </row>
    <row r="199" spans="1:23" s="46" customFormat="1" ht="18.75" x14ac:dyDescent="0.3">
      <c r="A199" s="85">
        <v>185</v>
      </c>
      <c r="B199" s="86" t="s">
        <v>155</v>
      </c>
      <c r="C199" s="87">
        <v>35.86</v>
      </c>
      <c r="D199" s="88">
        <v>0</v>
      </c>
      <c r="E199" s="89">
        <v>0</v>
      </c>
      <c r="F199" s="244">
        <f t="shared" si="46"/>
        <v>0</v>
      </c>
      <c r="G199" s="95"/>
      <c r="H199" s="94"/>
      <c r="I199" s="95"/>
      <c r="J199" s="95"/>
      <c r="K199" s="95"/>
      <c r="L199" s="95"/>
      <c r="M199" s="95"/>
      <c r="N199" s="95"/>
      <c r="O199" s="95"/>
      <c r="P199" s="94"/>
      <c r="Q199" s="89"/>
      <c r="R199" s="94"/>
      <c r="S199" s="95"/>
      <c r="T199" s="94"/>
      <c r="U199" s="95"/>
      <c r="V199" s="95"/>
      <c r="W199" s="95"/>
    </row>
    <row r="200" spans="1:23" s="46" customFormat="1" ht="18.75" x14ac:dyDescent="0.3">
      <c r="A200" s="85">
        <v>186</v>
      </c>
      <c r="B200" s="86" t="s">
        <v>156</v>
      </c>
      <c r="C200" s="87">
        <v>115.61</v>
      </c>
      <c r="D200" s="88">
        <v>13</v>
      </c>
      <c r="E200" s="89">
        <v>2</v>
      </c>
      <c r="F200" s="244">
        <f t="shared" si="46"/>
        <v>1.7299541562148604E-2</v>
      </c>
      <c r="G200" s="95"/>
      <c r="H200" s="94"/>
      <c r="I200" s="95"/>
      <c r="J200" s="95"/>
      <c r="K200" s="95"/>
      <c r="L200" s="95"/>
      <c r="M200" s="95"/>
      <c r="N200" s="95"/>
      <c r="O200" s="95"/>
      <c r="P200" s="94"/>
      <c r="Q200" s="89"/>
      <c r="R200" s="94"/>
      <c r="S200" s="95"/>
      <c r="T200" s="94"/>
      <c r="U200" s="95"/>
      <c r="V200" s="95"/>
      <c r="W200" s="95"/>
    </row>
    <row r="201" spans="1:23" s="162" customFormat="1" ht="18.75" x14ac:dyDescent="0.3">
      <c r="A201" s="153">
        <v>187</v>
      </c>
      <c r="B201" s="154" t="s">
        <v>157</v>
      </c>
      <c r="C201" s="155">
        <f>SUM(C202:C203)</f>
        <v>978.33900000000006</v>
      </c>
      <c r="D201" s="161">
        <f>SUM(D202:D203)</f>
        <v>0</v>
      </c>
      <c r="E201" s="161">
        <f>SUM(E202:E203)</f>
        <v>0</v>
      </c>
      <c r="F201" s="168">
        <f t="shared" si="46"/>
        <v>0</v>
      </c>
      <c r="G201" s="161">
        <f t="shared" ref="G201:Q201" si="47">SUM(G202:G203)</f>
        <v>0</v>
      </c>
      <c r="H201" s="215">
        <f t="shared" si="47"/>
        <v>0</v>
      </c>
      <c r="I201" s="215">
        <f t="shared" si="47"/>
        <v>0</v>
      </c>
      <c r="J201" s="215">
        <f t="shared" si="47"/>
        <v>0</v>
      </c>
      <c r="K201" s="215">
        <f t="shared" si="47"/>
        <v>0</v>
      </c>
      <c r="L201" s="215">
        <f t="shared" si="47"/>
        <v>0</v>
      </c>
      <c r="M201" s="215">
        <f t="shared" si="47"/>
        <v>0</v>
      </c>
      <c r="N201" s="215">
        <f t="shared" si="47"/>
        <v>0</v>
      </c>
      <c r="O201" s="215">
        <f t="shared" si="47"/>
        <v>0</v>
      </c>
      <c r="P201" s="158">
        <f t="shared" si="47"/>
        <v>0</v>
      </c>
      <c r="Q201" s="241">
        <f t="shared" si="47"/>
        <v>0</v>
      </c>
      <c r="R201" s="218">
        <v>0</v>
      </c>
      <c r="S201" s="215">
        <f>SUM(S202:S203)</f>
        <v>0</v>
      </c>
      <c r="T201" s="218">
        <v>0</v>
      </c>
      <c r="U201" s="26"/>
      <c r="V201" s="26"/>
      <c r="W201" s="26"/>
    </row>
    <row r="202" spans="1:23" s="48" customFormat="1" ht="18.75" x14ac:dyDescent="0.3">
      <c r="A202" s="75">
        <v>188</v>
      </c>
      <c r="B202" s="49" t="s">
        <v>158</v>
      </c>
      <c r="C202" s="50">
        <v>942.35900000000004</v>
      </c>
      <c r="D202" s="51">
        <v>0</v>
      </c>
      <c r="E202" s="52">
        <v>0</v>
      </c>
      <c r="F202" s="242">
        <f t="shared" si="46"/>
        <v>0</v>
      </c>
      <c r="G202" s="73"/>
      <c r="H202" s="72"/>
      <c r="I202" s="73"/>
      <c r="J202" s="73"/>
      <c r="K202" s="73"/>
      <c r="L202" s="73"/>
      <c r="M202" s="73"/>
      <c r="N202" s="73"/>
      <c r="O202" s="73"/>
      <c r="P202" s="72"/>
      <c r="Q202" s="52"/>
      <c r="R202" s="72"/>
      <c r="S202" s="73"/>
      <c r="T202" s="72"/>
      <c r="U202" s="11"/>
      <c r="V202" s="11"/>
      <c r="W202" s="11"/>
    </row>
    <row r="203" spans="1:23" s="46" customFormat="1" ht="18.75" x14ac:dyDescent="0.3">
      <c r="A203" s="85">
        <v>189</v>
      </c>
      <c r="B203" s="93" t="s">
        <v>159</v>
      </c>
      <c r="C203" s="87">
        <v>35.979999999999997</v>
      </c>
      <c r="D203" s="88">
        <v>0</v>
      </c>
      <c r="E203" s="89">
        <v>0</v>
      </c>
      <c r="F203" s="244">
        <f t="shared" si="46"/>
        <v>0</v>
      </c>
      <c r="G203" s="95"/>
      <c r="H203" s="94"/>
      <c r="I203" s="95"/>
      <c r="J203" s="95"/>
      <c r="K203" s="95"/>
      <c r="L203" s="95"/>
      <c r="M203" s="95"/>
      <c r="N203" s="95"/>
      <c r="O203" s="95"/>
      <c r="P203" s="94"/>
      <c r="Q203" s="89"/>
      <c r="R203" s="94"/>
      <c r="S203" s="95"/>
      <c r="T203" s="94"/>
      <c r="U203" s="95"/>
      <c r="V203" s="95"/>
      <c r="W203" s="95"/>
    </row>
    <row r="204" spans="1:23" s="162" customFormat="1" ht="18.75" x14ac:dyDescent="0.3">
      <c r="A204" s="153">
        <v>190</v>
      </c>
      <c r="B204" s="154" t="s">
        <v>160</v>
      </c>
      <c r="C204" s="155">
        <f>SUM(C205:C215)</f>
        <v>589.27800000000002</v>
      </c>
      <c r="D204" s="161">
        <f>SUM(D205:D215)</f>
        <v>0</v>
      </c>
      <c r="E204" s="161">
        <f>E205+E211+E212+E213+E214+E215</f>
        <v>10</v>
      </c>
      <c r="F204" s="168">
        <f t="shared" si="46"/>
        <v>1.6969919121365466E-2</v>
      </c>
      <c r="G204" s="161">
        <f t="shared" ref="G204:Q204" si="48">SUM(G205:G215)</f>
        <v>0</v>
      </c>
      <c r="H204" s="215">
        <f t="shared" si="48"/>
        <v>0</v>
      </c>
      <c r="I204" s="215">
        <f t="shared" si="48"/>
        <v>0</v>
      </c>
      <c r="J204" s="215">
        <f t="shared" si="48"/>
        <v>0</v>
      </c>
      <c r="K204" s="215">
        <f t="shared" si="48"/>
        <v>0</v>
      </c>
      <c r="L204" s="215">
        <f t="shared" si="48"/>
        <v>0</v>
      </c>
      <c r="M204" s="215">
        <f t="shared" si="48"/>
        <v>0</v>
      </c>
      <c r="N204" s="215">
        <f t="shared" si="48"/>
        <v>0</v>
      </c>
      <c r="O204" s="215">
        <f t="shared" si="48"/>
        <v>0</v>
      </c>
      <c r="P204" s="158">
        <f t="shared" si="48"/>
        <v>0</v>
      </c>
      <c r="Q204" s="241">
        <f t="shared" si="48"/>
        <v>0</v>
      </c>
      <c r="R204" s="218">
        <f t="shared" si="40"/>
        <v>0</v>
      </c>
      <c r="S204" s="215">
        <f>SUM(S205:S215)</f>
        <v>0</v>
      </c>
      <c r="T204" s="218">
        <f t="shared" si="41"/>
        <v>0</v>
      </c>
      <c r="U204" s="26"/>
      <c r="V204" s="26"/>
      <c r="W204" s="26"/>
    </row>
    <row r="205" spans="1:23" s="48" customFormat="1" ht="18.75" x14ac:dyDescent="0.3">
      <c r="A205" s="75">
        <v>191</v>
      </c>
      <c r="B205" s="57" t="s">
        <v>341</v>
      </c>
      <c r="C205" s="50"/>
      <c r="D205" s="51">
        <v>0</v>
      </c>
      <c r="E205" s="51">
        <v>1</v>
      </c>
      <c r="F205" s="242">
        <v>0</v>
      </c>
      <c r="G205" s="73"/>
      <c r="H205" s="72"/>
      <c r="I205" s="73"/>
      <c r="J205" s="73"/>
      <c r="K205" s="73"/>
      <c r="L205" s="73"/>
      <c r="M205" s="73"/>
      <c r="N205" s="73"/>
      <c r="O205" s="73"/>
      <c r="P205" s="74"/>
      <c r="Q205" s="52"/>
      <c r="R205" s="72"/>
      <c r="S205" s="73"/>
      <c r="T205" s="72"/>
      <c r="U205" s="11"/>
      <c r="V205" s="11"/>
      <c r="W205" s="11"/>
    </row>
    <row r="206" spans="1:23" s="48" customFormat="1" ht="18.75" x14ac:dyDescent="0.3">
      <c r="A206" s="75">
        <v>192</v>
      </c>
      <c r="B206" s="57" t="s">
        <v>267</v>
      </c>
      <c r="C206" s="50">
        <v>10.943</v>
      </c>
      <c r="D206" s="51"/>
      <c r="E206" s="51">
        <v>0</v>
      </c>
      <c r="F206" s="242">
        <f t="shared" ref="F206:F216" si="49">E206/C206</f>
        <v>0</v>
      </c>
      <c r="G206" s="73"/>
      <c r="H206" s="72"/>
      <c r="I206" s="73"/>
      <c r="J206" s="73"/>
      <c r="K206" s="73"/>
      <c r="L206" s="73"/>
      <c r="M206" s="73"/>
      <c r="N206" s="73"/>
      <c r="O206" s="73"/>
      <c r="P206" s="74"/>
      <c r="Q206" s="52"/>
      <c r="R206" s="72"/>
      <c r="S206" s="73"/>
      <c r="T206" s="72"/>
      <c r="U206" s="11"/>
      <c r="V206" s="11"/>
      <c r="W206" s="11"/>
    </row>
    <row r="207" spans="1:23" s="48" customFormat="1" ht="18.75" x14ac:dyDescent="0.3">
      <c r="A207" s="75">
        <v>193</v>
      </c>
      <c r="B207" s="57" t="s">
        <v>268</v>
      </c>
      <c r="C207" s="50">
        <v>53.024000000000001</v>
      </c>
      <c r="D207" s="51"/>
      <c r="E207" s="51">
        <v>1</v>
      </c>
      <c r="F207" s="242">
        <f t="shared" si="49"/>
        <v>1.8859384429692216E-2</v>
      </c>
      <c r="G207" s="73"/>
      <c r="H207" s="72"/>
      <c r="I207" s="73"/>
      <c r="J207" s="73"/>
      <c r="K207" s="73"/>
      <c r="L207" s="73"/>
      <c r="M207" s="73"/>
      <c r="N207" s="73"/>
      <c r="O207" s="73"/>
      <c r="P207" s="74"/>
      <c r="Q207" s="52"/>
      <c r="R207" s="72"/>
      <c r="S207" s="73"/>
      <c r="T207" s="72"/>
      <c r="U207" s="11"/>
      <c r="V207" s="11"/>
      <c r="W207" s="11"/>
    </row>
    <row r="208" spans="1:23" s="48" customFormat="1" ht="18.75" x14ac:dyDescent="0.3">
      <c r="A208" s="75">
        <v>194</v>
      </c>
      <c r="B208" s="57" t="s">
        <v>269</v>
      </c>
      <c r="C208" s="50">
        <v>15.925000000000001</v>
      </c>
      <c r="D208" s="51"/>
      <c r="E208" s="51">
        <v>0</v>
      </c>
      <c r="F208" s="242">
        <f t="shared" si="49"/>
        <v>0</v>
      </c>
      <c r="G208" s="73"/>
      <c r="H208" s="72"/>
      <c r="I208" s="73"/>
      <c r="J208" s="73"/>
      <c r="K208" s="73"/>
      <c r="L208" s="73"/>
      <c r="M208" s="73"/>
      <c r="N208" s="73"/>
      <c r="O208" s="73"/>
      <c r="P208" s="74"/>
      <c r="Q208" s="52"/>
      <c r="R208" s="72"/>
      <c r="S208" s="73"/>
      <c r="T208" s="72"/>
      <c r="U208" s="11"/>
      <c r="V208" s="11"/>
      <c r="W208" s="11"/>
    </row>
    <row r="209" spans="1:23" s="48" customFormat="1" ht="18.75" x14ac:dyDescent="0.3">
      <c r="A209" s="75">
        <v>195</v>
      </c>
      <c r="B209" s="57" t="s">
        <v>270</v>
      </c>
      <c r="C209" s="50">
        <v>10.377000000000001</v>
      </c>
      <c r="D209" s="51"/>
      <c r="E209" s="51">
        <v>0</v>
      </c>
      <c r="F209" s="242">
        <f t="shared" si="49"/>
        <v>0</v>
      </c>
      <c r="G209" s="73"/>
      <c r="H209" s="72"/>
      <c r="I209" s="73"/>
      <c r="J209" s="73"/>
      <c r="K209" s="73"/>
      <c r="L209" s="73"/>
      <c r="M209" s="73"/>
      <c r="N209" s="73"/>
      <c r="O209" s="73"/>
      <c r="P209" s="74"/>
      <c r="Q209" s="52"/>
      <c r="R209" s="72"/>
      <c r="S209" s="73"/>
      <c r="T209" s="72"/>
      <c r="U209" s="11"/>
      <c r="V209" s="11"/>
      <c r="W209" s="11"/>
    </row>
    <row r="210" spans="1:23" s="48" customFormat="1" ht="18.75" x14ac:dyDescent="0.3">
      <c r="A210" s="75">
        <v>196</v>
      </c>
      <c r="B210" s="57" t="s">
        <v>271</v>
      </c>
      <c r="C210" s="50">
        <v>15.475</v>
      </c>
      <c r="D210" s="51"/>
      <c r="E210" s="51">
        <v>0</v>
      </c>
      <c r="F210" s="242">
        <f t="shared" si="49"/>
        <v>0</v>
      </c>
      <c r="G210" s="73"/>
      <c r="H210" s="72"/>
      <c r="I210" s="73"/>
      <c r="J210" s="73"/>
      <c r="K210" s="73"/>
      <c r="L210" s="73"/>
      <c r="M210" s="73"/>
      <c r="N210" s="73"/>
      <c r="O210" s="73"/>
      <c r="P210" s="74"/>
      <c r="Q210" s="52"/>
      <c r="R210" s="72"/>
      <c r="S210" s="73"/>
      <c r="T210" s="72"/>
      <c r="U210" s="11"/>
      <c r="V210" s="11"/>
      <c r="W210" s="11"/>
    </row>
    <row r="211" spans="1:23" s="46" customFormat="1" ht="18.75" x14ac:dyDescent="0.3">
      <c r="A211" s="85">
        <v>197</v>
      </c>
      <c r="B211" s="86" t="s">
        <v>163</v>
      </c>
      <c r="C211" s="87">
        <v>10.76</v>
      </c>
      <c r="D211" s="88">
        <v>0</v>
      </c>
      <c r="E211" s="88">
        <v>0</v>
      </c>
      <c r="F211" s="244">
        <f t="shared" si="49"/>
        <v>0</v>
      </c>
      <c r="G211" s="95"/>
      <c r="H211" s="94"/>
      <c r="I211" s="95"/>
      <c r="J211" s="95"/>
      <c r="K211" s="95"/>
      <c r="L211" s="95"/>
      <c r="M211" s="95"/>
      <c r="N211" s="95"/>
      <c r="O211" s="95"/>
      <c r="P211" s="96"/>
      <c r="Q211" s="89"/>
      <c r="R211" s="94"/>
      <c r="S211" s="95"/>
      <c r="T211" s="94"/>
      <c r="U211" s="95"/>
      <c r="V211" s="95"/>
      <c r="W211" s="95"/>
    </row>
    <row r="212" spans="1:23" s="100" customFormat="1" ht="18.75" x14ac:dyDescent="0.3">
      <c r="A212" s="85">
        <v>198</v>
      </c>
      <c r="B212" s="86" t="s">
        <v>199</v>
      </c>
      <c r="C212" s="87">
        <v>85.9</v>
      </c>
      <c r="D212" s="88">
        <v>0</v>
      </c>
      <c r="E212" s="88">
        <v>1</v>
      </c>
      <c r="F212" s="244">
        <f t="shared" si="49"/>
        <v>1.1641443538998835E-2</v>
      </c>
      <c r="G212" s="95"/>
      <c r="H212" s="94"/>
      <c r="I212" s="95"/>
      <c r="J212" s="95"/>
      <c r="K212" s="95"/>
      <c r="L212" s="95"/>
      <c r="M212" s="95"/>
      <c r="N212" s="95"/>
      <c r="O212" s="95"/>
      <c r="P212" s="95"/>
      <c r="Q212" s="89"/>
      <c r="R212" s="94"/>
      <c r="S212" s="95"/>
      <c r="T212" s="94"/>
      <c r="U212" s="95"/>
      <c r="V212" s="95"/>
      <c r="W212" s="95"/>
    </row>
    <row r="213" spans="1:23" s="46" customFormat="1" ht="18.75" x14ac:dyDescent="0.3">
      <c r="A213" s="85">
        <v>199</v>
      </c>
      <c r="B213" s="86" t="s">
        <v>45</v>
      </c>
      <c r="C213" s="87">
        <v>75.05</v>
      </c>
      <c r="D213" s="88">
        <v>0</v>
      </c>
      <c r="E213" s="88">
        <v>5</v>
      </c>
      <c r="F213" s="244">
        <f t="shared" si="49"/>
        <v>6.6622251832111928E-2</v>
      </c>
      <c r="G213" s="95"/>
      <c r="H213" s="94"/>
      <c r="I213" s="95"/>
      <c r="J213" s="95"/>
      <c r="K213" s="95"/>
      <c r="L213" s="95"/>
      <c r="M213" s="95"/>
      <c r="N213" s="95"/>
      <c r="O213" s="95"/>
      <c r="P213" s="96"/>
      <c r="Q213" s="89"/>
      <c r="R213" s="94"/>
      <c r="S213" s="95"/>
      <c r="T213" s="94"/>
      <c r="U213" s="95"/>
      <c r="V213" s="95"/>
      <c r="W213" s="95"/>
    </row>
    <row r="214" spans="1:23" s="46" customFormat="1" ht="18.75" x14ac:dyDescent="0.3">
      <c r="A214" s="85">
        <v>200</v>
      </c>
      <c r="B214" s="86" t="s">
        <v>162</v>
      </c>
      <c r="C214" s="87">
        <v>297.78500000000003</v>
      </c>
      <c r="D214" s="88">
        <v>0</v>
      </c>
      <c r="E214" s="88">
        <v>3</v>
      </c>
      <c r="F214" s="244">
        <f t="shared" si="49"/>
        <v>1.0074382524304447E-2</v>
      </c>
      <c r="G214" s="95"/>
      <c r="H214" s="94"/>
      <c r="I214" s="95"/>
      <c r="J214" s="95"/>
      <c r="K214" s="95"/>
      <c r="L214" s="95"/>
      <c r="M214" s="95"/>
      <c r="N214" s="95"/>
      <c r="O214" s="95"/>
      <c r="P214" s="96"/>
      <c r="Q214" s="89"/>
      <c r="R214" s="94"/>
      <c r="S214" s="95"/>
      <c r="T214" s="94"/>
      <c r="U214" s="95"/>
      <c r="V214" s="95"/>
      <c r="W214" s="95"/>
    </row>
    <row r="215" spans="1:23" s="46" customFormat="1" ht="18.75" x14ac:dyDescent="0.3">
      <c r="A215" s="85">
        <v>201</v>
      </c>
      <c r="B215" s="86" t="s">
        <v>200</v>
      </c>
      <c r="C215" s="87">
        <v>14.039</v>
      </c>
      <c r="D215" s="88">
        <v>0</v>
      </c>
      <c r="E215" s="88">
        <v>0</v>
      </c>
      <c r="F215" s="244">
        <f t="shared" si="49"/>
        <v>0</v>
      </c>
      <c r="G215" s="95"/>
      <c r="H215" s="94"/>
      <c r="I215" s="95"/>
      <c r="J215" s="95"/>
      <c r="K215" s="95"/>
      <c r="L215" s="95"/>
      <c r="M215" s="95"/>
      <c r="N215" s="95"/>
      <c r="O215" s="95"/>
      <c r="P215" s="96"/>
      <c r="Q215" s="89"/>
      <c r="R215" s="94"/>
      <c r="S215" s="95"/>
      <c r="T215" s="94"/>
      <c r="U215" s="95"/>
      <c r="V215" s="95"/>
      <c r="W215" s="95"/>
    </row>
    <row r="216" spans="1:23" s="162" customFormat="1" ht="18.75" x14ac:dyDescent="0.3">
      <c r="A216" s="153">
        <v>202</v>
      </c>
      <c r="B216" s="154" t="s">
        <v>164</v>
      </c>
      <c r="C216" s="155">
        <f>SUM(C217:C224)</f>
        <v>814.23400000000004</v>
      </c>
      <c r="D216" s="161">
        <f>SUM(D217:D224)</f>
        <v>0</v>
      </c>
      <c r="E216" s="161">
        <f>SUM(E217:E224)</f>
        <v>3</v>
      </c>
      <c r="F216" s="168">
        <f t="shared" si="49"/>
        <v>3.684444520862553E-3</v>
      </c>
      <c r="G216" s="161">
        <f t="shared" ref="G216:Q216" si="50">SUM(G217:G224)</f>
        <v>0</v>
      </c>
      <c r="H216" s="215">
        <f t="shared" si="50"/>
        <v>0</v>
      </c>
      <c r="I216" s="215">
        <f t="shared" si="50"/>
        <v>0</v>
      </c>
      <c r="J216" s="215">
        <f t="shared" si="50"/>
        <v>0</v>
      </c>
      <c r="K216" s="215">
        <f t="shared" si="50"/>
        <v>0</v>
      </c>
      <c r="L216" s="215">
        <f t="shared" si="50"/>
        <v>0</v>
      </c>
      <c r="M216" s="215">
        <f t="shared" si="50"/>
        <v>0</v>
      </c>
      <c r="N216" s="215">
        <f t="shared" si="50"/>
        <v>0</v>
      </c>
      <c r="O216" s="215">
        <f t="shared" si="50"/>
        <v>0</v>
      </c>
      <c r="P216" s="158">
        <f t="shared" si="50"/>
        <v>0</v>
      </c>
      <c r="Q216" s="241">
        <f t="shared" si="50"/>
        <v>0</v>
      </c>
      <c r="R216" s="218">
        <f t="shared" ref="R216:R238" si="51">Q216/E216*100</f>
        <v>0</v>
      </c>
      <c r="S216" s="215">
        <f>SUM(S217:S224)</f>
        <v>0</v>
      </c>
      <c r="T216" s="218">
        <f t="shared" ref="T216:T238" si="52">S216/E216*100</f>
        <v>0</v>
      </c>
      <c r="U216" s="26"/>
      <c r="V216" s="26"/>
      <c r="W216" s="26"/>
    </row>
    <row r="217" spans="1:23" s="48" customFormat="1" ht="18.75" x14ac:dyDescent="0.3">
      <c r="A217" s="75">
        <v>203</v>
      </c>
      <c r="B217" s="57" t="s">
        <v>342</v>
      </c>
      <c r="C217" s="50"/>
      <c r="D217" s="51">
        <v>0</v>
      </c>
      <c r="E217" s="52">
        <v>0</v>
      </c>
      <c r="F217" s="242">
        <v>0</v>
      </c>
      <c r="G217" s="73"/>
      <c r="H217" s="72"/>
      <c r="I217" s="73"/>
      <c r="J217" s="73"/>
      <c r="K217" s="73"/>
      <c r="L217" s="73"/>
      <c r="M217" s="73"/>
      <c r="N217" s="73"/>
      <c r="O217" s="73"/>
      <c r="P217" s="72"/>
      <c r="Q217" s="52"/>
      <c r="R217" s="72"/>
      <c r="S217" s="73"/>
      <c r="T217" s="72"/>
      <c r="U217" s="11"/>
      <c r="V217" s="11"/>
      <c r="W217" s="11"/>
    </row>
    <row r="218" spans="1:23" s="48" customFormat="1" ht="18.75" x14ac:dyDescent="0.3">
      <c r="A218" s="75">
        <v>204</v>
      </c>
      <c r="B218" s="57" t="s">
        <v>282</v>
      </c>
      <c r="C218" s="50">
        <v>580.66600000000005</v>
      </c>
      <c r="D218" s="51"/>
      <c r="E218" s="52">
        <v>0</v>
      </c>
      <c r="F218" s="242">
        <f t="shared" ref="F218:F229" si="53">E218/C218</f>
        <v>0</v>
      </c>
      <c r="G218" s="73"/>
      <c r="H218" s="72"/>
      <c r="I218" s="73"/>
      <c r="J218" s="73"/>
      <c r="K218" s="73"/>
      <c r="L218" s="73"/>
      <c r="M218" s="73"/>
      <c r="N218" s="73"/>
      <c r="O218" s="73"/>
      <c r="P218" s="72"/>
      <c r="Q218" s="52"/>
      <c r="R218" s="72"/>
      <c r="S218" s="73"/>
      <c r="T218" s="72"/>
      <c r="U218" s="11"/>
      <c r="V218" s="11"/>
      <c r="W218" s="11"/>
    </row>
    <row r="219" spans="1:23" s="48" customFormat="1" ht="18.75" x14ac:dyDescent="0.3">
      <c r="A219" s="75">
        <v>205</v>
      </c>
      <c r="B219" s="57" t="s">
        <v>274</v>
      </c>
      <c r="C219" s="50">
        <v>50.73</v>
      </c>
      <c r="D219" s="51"/>
      <c r="E219" s="52">
        <v>0</v>
      </c>
      <c r="F219" s="242">
        <f t="shared" si="53"/>
        <v>0</v>
      </c>
      <c r="G219" s="73"/>
      <c r="H219" s="72"/>
      <c r="I219" s="73"/>
      <c r="J219" s="73"/>
      <c r="K219" s="73"/>
      <c r="L219" s="73"/>
      <c r="M219" s="73"/>
      <c r="N219" s="73"/>
      <c r="O219" s="73"/>
      <c r="P219" s="72"/>
      <c r="Q219" s="52"/>
      <c r="R219" s="72"/>
      <c r="S219" s="73"/>
      <c r="T219" s="72"/>
      <c r="U219" s="11"/>
      <c r="V219" s="11"/>
      <c r="W219" s="11"/>
    </row>
    <row r="220" spans="1:23" s="48" customFormat="1" ht="18.75" x14ac:dyDescent="0.3">
      <c r="A220" s="75">
        <v>206</v>
      </c>
      <c r="B220" s="57" t="s">
        <v>275</v>
      </c>
      <c r="C220" s="50">
        <v>1.31</v>
      </c>
      <c r="D220" s="51"/>
      <c r="E220" s="52">
        <v>0</v>
      </c>
      <c r="F220" s="242">
        <f t="shared" si="53"/>
        <v>0</v>
      </c>
      <c r="G220" s="73"/>
      <c r="H220" s="72"/>
      <c r="I220" s="73"/>
      <c r="J220" s="73"/>
      <c r="K220" s="73"/>
      <c r="L220" s="73"/>
      <c r="M220" s="73"/>
      <c r="N220" s="73"/>
      <c r="O220" s="73"/>
      <c r="P220" s="72"/>
      <c r="Q220" s="52"/>
      <c r="R220" s="72"/>
      <c r="S220" s="73"/>
      <c r="T220" s="72"/>
      <c r="U220" s="11"/>
      <c r="V220" s="11"/>
      <c r="W220" s="11"/>
    </row>
    <row r="221" spans="1:23" s="46" customFormat="1" ht="18.75" x14ac:dyDescent="0.3">
      <c r="A221" s="85">
        <v>207</v>
      </c>
      <c r="B221" s="86" t="s">
        <v>166</v>
      </c>
      <c r="C221" s="87">
        <v>59.862000000000002</v>
      </c>
      <c r="D221" s="88">
        <v>0</v>
      </c>
      <c r="E221" s="89">
        <v>3</v>
      </c>
      <c r="F221" s="244">
        <f t="shared" si="53"/>
        <v>5.0115265109752428E-2</v>
      </c>
      <c r="G221" s="95"/>
      <c r="H221" s="94"/>
      <c r="I221" s="95"/>
      <c r="J221" s="95"/>
      <c r="K221" s="95"/>
      <c r="L221" s="95"/>
      <c r="M221" s="95"/>
      <c r="N221" s="95"/>
      <c r="O221" s="95"/>
      <c r="P221" s="94"/>
      <c r="Q221" s="89"/>
      <c r="R221" s="94"/>
      <c r="S221" s="95"/>
      <c r="T221" s="94"/>
      <c r="U221" s="95"/>
      <c r="V221" s="95"/>
      <c r="W221" s="95"/>
    </row>
    <row r="222" spans="1:23" s="46" customFormat="1" ht="18.75" x14ac:dyDescent="0.3">
      <c r="A222" s="85">
        <v>208</v>
      </c>
      <c r="B222" s="86" t="s">
        <v>97</v>
      </c>
      <c r="C222" s="87">
        <v>51.22</v>
      </c>
      <c r="D222" s="88">
        <v>0</v>
      </c>
      <c r="E222" s="89">
        <v>0</v>
      </c>
      <c r="F222" s="244">
        <f t="shared" si="53"/>
        <v>0</v>
      </c>
      <c r="G222" s="95"/>
      <c r="H222" s="94"/>
      <c r="I222" s="95"/>
      <c r="J222" s="95"/>
      <c r="K222" s="95"/>
      <c r="L222" s="95"/>
      <c r="M222" s="95"/>
      <c r="N222" s="95"/>
      <c r="O222" s="95"/>
      <c r="P222" s="94"/>
      <c r="Q222" s="89"/>
      <c r="R222" s="94"/>
      <c r="S222" s="95"/>
      <c r="T222" s="94"/>
      <c r="U222" s="95"/>
      <c r="V222" s="95"/>
      <c r="W222" s="95"/>
    </row>
    <row r="223" spans="1:23" s="46" customFormat="1" ht="18.75" x14ac:dyDescent="0.3">
      <c r="A223" s="85">
        <v>209</v>
      </c>
      <c r="B223" s="86" t="s">
        <v>201</v>
      </c>
      <c r="C223" s="87">
        <v>43.893000000000001</v>
      </c>
      <c r="D223" s="88">
        <v>0</v>
      </c>
      <c r="E223" s="89">
        <v>0</v>
      </c>
      <c r="F223" s="244">
        <f t="shared" si="53"/>
        <v>0</v>
      </c>
      <c r="G223" s="95"/>
      <c r="H223" s="94"/>
      <c r="I223" s="95"/>
      <c r="J223" s="95"/>
      <c r="K223" s="95"/>
      <c r="L223" s="95"/>
      <c r="M223" s="95"/>
      <c r="N223" s="95"/>
      <c r="O223" s="95"/>
      <c r="P223" s="94"/>
      <c r="Q223" s="89"/>
      <c r="R223" s="94"/>
      <c r="S223" s="95"/>
      <c r="T223" s="94"/>
      <c r="U223" s="95"/>
      <c r="V223" s="95"/>
      <c r="W223" s="95"/>
    </row>
    <row r="224" spans="1:23" s="100" customFormat="1" ht="18.75" x14ac:dyDescent="0.3">
      <c r="A224" s="85">
        <v>210</v>
      </c>
      <c r="B224" s="86" t="s">
        <v>202</v>
      </c>
      <c r="C224" s="87">
        <v>26.553000000000001</v>
      </c>
      <c r="D224" s="88">
        <v>0</v>
      </c>
      <c r="E224" s="89">
        <v>0</v>
      </c>
      <c r="F224" s="244">
        <f t="shared" si="53"/>
        <v>0</v>
      </c>
      <c r="G224" s="95"/>
      <c r="H224" s="94"/>
      <c r="I224" s="95"/>
      <c r="J224" s="95"/>
      <c r="K224" s="95"/>
      <c r="L224" s="95"/>
      <c r="M224" s="95"/>
      <c r="N224" s="95"/>
      <c r="O224" s="95"/>
      <c r="P224" s="94"/>
      <c r="Q224" s="89"/>
      <c r="R224" s="94"/>
      <c r="S224" s="95"/>
      <c r="T224" s="94"/>
      <c r="U224" s="95"/>
      <c r="V224" s="95"/>
      <c r="W224" s="95"/>
    </row>
    <row r="225" spans="1:23" s="162" customFormat="1" ht="18.75" x14ac:dyDescent="0.3">
      <c r="A225" s="153">
        <v>211</v>
      </c>
      <c r="B225" s="154" t="s">
        <v>167</v>
      </c>
      <c r="C225" s="155">
        <f>SUM(C226:C228)</f>
        <v>390.32700000000006</v>
      </c>
      <c r="D225" s="161">
        <f>SUM(D226:D228)</f>
        <v>0</v>
      </c>
      <c r="E225" s="161">
        <f>SUM(E226:E228)</f>
        <v>0</v>
      </c>
      <c r="F225" s="168">
        <f t="shared" si="53"/>
        <v>0</v>
      </c>
      <c r="G225" s="161">
        <f t="shared" ref="G225:Q225" si="54">SUM(G226:G228)</f>
        <v>0</v>
      </c>
      <c r="H225" s="215">
        <f t="shared" si="54"/>
        <v>0</v>
      </c>
      <c r="I225" s="215">
        <f t="shared" si="54"/>
        <v>0</v>
      </c>
      <c r="J225" s="215">
        <f t="shared" si="54"/>
        <v>0</v>
      </c>
      <c r="K225" s="215">
        <f t="shared" si="54"/>
        <v>0</v>
      </c>
      <c r="L225" s="215">
        <f t="shared" si="54"/>
        <v>0</v>
      </c>
      <c r="M225" s="215">
        <f t="shared" si="54"/>
        <v>0</v>
      </c>
      <c r="N225" s="215">
        <f t="shared" si="54"/>
        <v>0</v>
      </c>
      <c r="O225" s="215">
        <f t="shared" si="54"/>
        <v>0</v>
      </c>
      <c r="P225" s="158">
        <f t="shared" si="54"/>
        <v>0</v>
      </c>
      <c r="Q225" s="241">
        <f t="shared" si="54"/>
        <v>0</v>
      </c>
      <c r="R225" s="218">
        <v>0</v>
      </c>
      <c r="S225" s="215">
        <f>SUM(S226:S228)</f>
        <v>0</v>
      </c>
      <c r="T225" s="218">
        <v>0</v>
      </c>
      <c r="U225" s="26"/>
      <c r="V225" s="26"/>
      <c r="W225" s="26"/>
    </row>
    <row r="226" spans="1:23" s="48" customFormat="1" ht="18.75" x14ac:dyDescent="0.3">
      <c r="A226" s="75">
        <v>212</v>
      </c>
      <c r="B226" s="57" t="s">
        <v>168</v>
      </c>
      <c r="C226" s="50">
        <v>284.08100000000002</v>
      </c>
      <c r="D226" s="51">
        <v>0</v>
      </c>
      <c r="E226" s="51">
        <v>0</v>
      </c>
      <c r="F226" s="242">
        <f t="shared" si="53"/>
        <v>0</v>
      </c>
      <c r="G226" s="73"/>
      <c r="H226" s="72"/>
      <c r="I226" s="73"/>
      <c r="J226" s="73"/>
      <c r="K226" s="73"/>
      <c r="L226" s="73"/>
      <c r="M226" s="73"/>
      <c r="N226" s="73"/>
      <c r="O226" s="73"/>
      <c r="P226" s="74"/>
      <c r="Q226" s="52"/>
      <c r="R226" s="72"/>
      <c r="S226" s="73"/>
      <c r="T226" s="72"/>
      <c r="U226" s="11"/>
      <c r="V226" s="11"/>
      <c r="W226" s="11"/>
    </row>
    <row r="227" spans="1:23" s="101" customFormat="1" ht="18.75" x14ac:dyDescent="0.3">
      <c r="A227" s="85">
        <v>213</v>
      </c>
      <c r="B227" s="86" t="s">
        <v>169</v>
      </c>
      <c r="C227" s="87">
        <v>96.325999999999993</v>
      </c>
      <c r="D227" s="88">
        <v>0</v>
      </c>
      <c r="E227" s="88">
        <v>0</v>
      </c>
      <c r="F227" s="244">
        <f t="shared" si="53"/>
        <v>0</v>
      </c>
      <c r="G227" s="95"/>
      <c r="H227" s="94"/>
      <c r="I227" s="89"/>
      <c r="J227" s="89"/>
      <c r="K227" s="89"/>
      <c r="L227" s="89"/>
      <c r="M227" s="89"/>
      <c r="N227" s="89"/>
      <c r="O227" s="89"/>
      <c r="P227" s="207"/>
      <c r="Q227" s="89"/>
      <c r="R227" s="94"/>
      <c r="S227" s="89"/>
      <c r="T227" s="94"/>
      <c r="U227" s="89"/>
      <c r="V227" s="89"/>
      <c r="W227" s="89"/>
    </row>
    <row r="228" spans="1:23" s="63" customFormat="1" ht="18.75" x14ac:dyDescent="0.3">
      <c r="A228" s="85">
        <v>214</v>
      </c>
      <c r="B228" s="86" t="s">
        <v>203</v>
      </c>
      <c r="C228" s="87">
        <v>9.92</v>
      </c>
      <c r="D228" s="88">
        <v>0</v>
      </c>
      <c r="E228" s="88">
        <v>0</v>
      </c>
      <c r="F228" s="244">
        <f t="shared" si="53"/>
        <v>0</v>
      </c>
      <c r="G228" s="95"/>
      <c r="H228" s="94"/>
      <c r="I228" s="95"/>
      <c r="J228" s="95"/>
      <c r="K228" s="95"/>
      <c r="L228" s="95"/>
      <c r="M228" s="95"/>
      <c r="N228" s="95"/>
      <c r="O228" s="95"/>
      <c r="P228" s="95"/>
      <c r="Q228" s="89"/>
      <c r="R228" s="94"/>
      <c r="S228" s="95"/>
      <c r="T228" s="94"/>
      <c r="U228" s="95"/>
      <c r="V228" s="95"/>
      <c r="W228" s="95"/>
    </row>
    <row r="229" spans="1:23" s="196" customFormat="1" ht="18.75" x14ac:dyDescent="0.3">
      <c r="A229" s="153">
        <v>215</v>
      </c>
      <c r="B229" s="154" t="s">
        <v>170</v>
      </c>
      <c r="C229" s="155">
        <f>SUM(C230:C235)</f>
        <v>225.99299999999999</v>
      </c>
      <c r="D229" s="161">
        <f>SUM(D230:D235)</f>
        <v>0</v>
      </c>
      <c r="E229" s="161">
        <f>SUM(E230:E235)</f>
        <v>0</v>
      </c>
      <c r="F229" s="168">
        <f t="shared" si="53"/>
        <v>0</v>
      </c>
      <c r="G229" s="161">
        <f t="shared" ref="G229:P229" si="55">SUM(G230:G235)</f>
        <v>0</v>
      </c>
      <c r="H229" s="215">
        <f t="shared" si="55"/>
        <v>0</v>
      </c>
      <c r="I229" s="215">
        <f t="shared" si="55"/>
        <v>0</v>
      </c>
      <c r="J229" s="215">
        <f t="shared" si="55"/>
        <v>0</v>
      </c>
      <c r="K229" s="215">
        <f t="shared" si="55"/>
        <v>0</v>
      </c>
      <c r="L229" s="215">
        <f t="shared" si="55"/>
        <v>0</v>
      </c>
      <c r="M229" s="215">
        <f t="shared" si="55"/>
        <v>0</v>
      </c>
      <c r="N229" s="215">
        <f t="shared" si="55"/>
        <v>0</v>
      </c>
      <c r="O229" s="215">
        <f t="shared" si="55"/>
        <v>0</v>
      </c>
      <c r="P229" s="158">
        <f t="shared" si="55"/>
        <v>0</v>
      </c>
      <c r="Q229" s="241">
        <f>SUM(Q231:Q235)</f>
        <v>0</v>
      </c>
      <c r="R229" s="218">
        <v>0</v>
      </c>
      <c r="S229" s="215">
        <f>SUM(S230:S235)</f>
        <v>0</v>
      </c>
      <c r="T229" s="218">
        <v>0</v>
      </c>
      <c r="U229" s="26"/>
      <c r="V229" s="26"/>
      <c r="W229" s="26"/>
    </row>
    <row r="230" spans="1:23" s="77" customFormat="1" ht="37.5" x14ac:dyDescent="0.3">
      <c r="A230" s="75">
        <v>216</v>
      </c>
      <c r="B230" s="49" t="s">
        <v>343</v>
      </c>
      <c r="C230" s="50"/>
      <c r="D230" s="51">
        <v>0</v>
      </c>
      <c r="E230" s="51">
        <v>0</v>
      </c>
      <c r="F230" s="242">
        <v>0</v>
      </c>
      <c r="G230" s="73"/>
      <c r="H230" s="72"/>
      <c r="I230" s="73"/>
      <c r="J230" s="73"/>
      <c r="K230" s="73"/>
      <c r="L230" s="73"/>
      <c r="M230" s="73"/>
      <c r="N230" s="73"/>
      <c r="O230" s="73"/>
      <c r="P230" s="73"/>
      <c r="Q230" s="52"/>
      <c r="R230" s="72"/>
      <c r="S230" s="73"/>
      <c r="T230" s="72"/>
      <c r="U230" s="27"/>
      <c r="V230" s="27"/>
      <c r="W230" s="27"/>
    </row>
    <row r="231" spans="1:23" s="77" customFormat="1" ht="18.75" x14ac:dyDescent="0.3">
      <c r="A231" s="75">
        <v>217</v>
      </c>
      <c r="B231" s="49" t="s">
        <v>276</v>
      </c>
      <c r="C231" s="50">
        <v>26.792000000000002</v>
      </c>
      <c r="D231" s="51"/>
      <c r="E231" s="51">
        <v>0</v>
      </c>
      <c r="F231" s="242">
        <f t="shared" ref="F231:F236" si="56">E231/C231</f>
        <v>0</v>
      </c>
      <c r="G231" s="73"/>
      <c r="H231" s="72"/>
      <c r="I231" s="73"/>
      <c r="J231" s="73"/>
      <c r="K231" s="73"/>
      <c r="L231" s="73"/>
      <c r="M231" s="73"/>
      <c r="N231" s="73"/>
      <c r="O231" s="73"/>
      <c r="P231" s="73"/>
      <c r="Q231" s="52"/>
      <c r="R231" s="72"/>
      <c r="S231" s="73"/>
      <c r="T231" s="72"/>
      <c r="U231" s="27"/>
      <c r="V231" s="27"/>
      <c r="W231" s="27"/>
    </row>
    <row r="232" spans="1:23" s="77" customFormat="1" ht="18.75" x14ac:dyDescent="0.3">
      <c r="A232" s="75">
        <v>218</v>
      </c>
      <c r="B232" s="49" t="s">
        <v>277</v>
      </c>
      <c r="C232" s="50">
        <v>67.281999999999996</v>
      </c>
      <c r="D232" s="51"/>
      <c r="E232" s="51">
        <v>0</v>
      </c>
      <c r="F232" s="242">
        <f t="shared" si="56"/>
        <v>0</v>
      </c>
      <c r="G232" s="73"/>
      <c r="H232" s="72"/>
      <c r="I232" s="73"/>
      <c r="J232" s="73"/>
      <c r="K232" s="73"/>
      <c r="L232" s="73"/>
      <c r="M232" s="73"/>
      <c r="N232" s="73"/>
      <c r="O232" s="73"/>
      <c r="P232" s="73"/>
      <c r="Q232" s="52"/>
      <c r="R232" s="72"/>
      <c r="S232" s="73"/>
      <c r="T232" s="72"/>
      <c r="U232" s="27"/>
      <c r="V232" s="27"/>
      <c r="W232" s="27"/>
    </row>
    <row r="233" spans="1:23" s="77" customFormat="1" ht="18.75" x14ac:dyDescent="0.3">
      <c r="A233" s="75">
        <v>219</v>
      </c>
      <c r="B233" s="49" t="s">
        <v>278</v>
      </c>
      <c r="C233" s="50">
        <v>4.96</v>
      </c>
      <c r="D233" s="51"/>
      <c r="E233" s="51">
        <v>0</v>
      </c>
      <c r="F233" s="242">
        <f t="shared" si="56"/>
        <v>0</v>
      </c>
      <c r="G233" s="73"/>
      <c r="H233" s="72"/>
      <c r="I233" s="73"/>
      <c r="J233" s="73"/>
      <c r="K233" s="73"/>
      <c r="L233" s="73"/>
      <c r="M233" s="73"/>
      <c r="N233" s="73"/>
      <c r="O233" s="73"/>
      <c r="P233" s="73"/>
      <c r="Q233" s="52"/>
      <c r="R233" s="72"/>
      <c r="S233" s="73"/>
      <c r="T233" s="72"/>
      <c r="U233" s="27"/>
      <c r="V233" s="27"/>
      <c r="W233" s="27"/>
    </row>
    <row r="234" spans="1:23" s="63" customFormat="1" ht="18.75" x14ac:dyDescent="0.3">
      <c r="A234" s="85">
        <v>220</v>
      </c>
      <c r="B234" s="93" t="s">
        <v>172</v>
      </c>
      <c r="C234" s="87">
        <v>52.792999999999999</v>
      </c>
      <c r="D234" s="88">
        <v>0</v>
      </c>
      <c r="E234" s="88">
        <v>0</v>
      </c>
      <c r="F234" s="244">
        <f t="shared" si="56"/>
        <v>0</v>
      </c>
      <c r="G234" s="95"/>
      <c r="H234" s="94"/>
      <c r="I234" s="95"/>
      <c r="J234" s="95"/>
      <c r="K234" s="95"/>
      <c r="L234" s="95"/>
      <c r="M234" s="95"/>
      <c r="N234" s="95"/>
      <c r="O234" s="95"/>
      <c r="P234" s="95"/>
      <c r="Q234" s="89"/>
      <c r="R234" s="94"/>
      <c r="S234" s="95"/>
      <c r="T234" s="94"/>
      <c r="U234" s="27"/>
      <c r="V234" s="27"/>
      <c r="W234" s="27"/>
    </row>
    <row r="235" spans="1:23" s="63" customFormat="1" ht="18.75" x14ac:dyDescent="0.3">
      <c r="A235" s="85">
        <v>221</v>
      </c>
      <c r="B235" s="93" t="s">
        <v>173</v>
      </c>
      <c r="C235" s="87">
        <v>74.165999999999997</v>
      </c>
      <c r="D235" s="88">
        <v>0</v>
      </c>
      <c r="E235" s="88">
        <v>0</v>
      </c>
      <c r="F235" s="244">
        <f t="shared" si="56"/>
        <v>0</v>
      </c>
      <c r="G235" s="95"/>
      <c r="H235" s="94"/>
      <c r="I235" s="95"/>
      <c r="J235" s="95"/>
      <c r="K235" s="95"/>
      <c r="L235" s="95"/>
      <c r="M235" s="95"/>
      <c r="N235" s="95"/>
      <c r="O235" s="95"/>
      <c r="P235" s="95"/>
      <c r="Q235" s="89"/>
      <c r="R235" s="94"/>
      <c r="S235" s="95"/>
      <c r="T235" s="94"/>
      <c r="U235" s="27"/>
      <c r="V235" s="27"/>
      <c r="W235" s="27"/>
    </row>
    <row r="236" spans="1:23" s="196" customFormat="1" ht="19.5" customHeight="1" x14ac:dyDescent="0.3">
      <c r="A236" s="156"/>
      <c r="B236" s="197" t="s">
        <v>174</v>
      </c>
      <c r="C236" s="170">
        <f>C15+C20+C35+C43+C46+C54+C57+C64+C74+C77+C91+C98+C101+C107+C115+C127+C131+C141+C147+C153+C157+C161+C166+C169+C183+C186+C192+C201+C204+C216+C225+C229</f>
        <v>13688.980999999998</v>
      </c>
      <c r="D236" s="200">
        <f>D20+D35+D46+D64+D77+D107+D115+D183+D192</f>
        <v>137</v>
      </c>
      <c r="E236" s="200">
        <f>E20+E35+E46+E64+E77+E107+E115+E169+E192+E183+E204+E216</f>
        <v>107</v>
      </c>
      <c r="F236" s="168">
        <f t="shared" si="56"/>
        <v>7.8165058451027149E-3</v>
      </c>
      <c r="G236" s="200">
        <f t="shared" ref="G236:Q236" si="57">G15+G20+G35+G43+G46+G54+G57+G64+G74+G77+G91+G98+G101+G107+G115+G127+G131+G141+G147+G153+G157+G161+G166+G169+G183+G186+G192+G201+G204+G216+G225+G229</f>
        <v>0</v>
      </c>
      <c r="H236" s="213">
        <f t="shared" si="57"/>
        <v>0</v>
      </c>
      <c r="I236" s="213">
        <f t="shared" si="57"/>
        <v>0</v>
      </c>
      <c r="J236" s="213">
        <f t="shared" si="57"/>
        <v>0</v>
      </c>
      <c r="K236" s="213">
        <f t="shared" si="57"/>
        <v>0</v>
      </c>
      <c r="L236" s="213">
        <f t="shared" si="57"/>
        <v>0</v>
      </c>
      <c r="M236" s="213">
        <f t="shared" si="57"/>
        <v>0</v>
      </c>
      <c r="N236" s="213">
        <f t="shared" si="57"/>
        <v>0</v>
      </c>
      <c r="O236" s="213">
        <f t="shared" si="57"/>
        <v>0</v>
      </c>
      <c r="P236" s="176">
        <f t="shared" si="57"/>
        <v>0</v>
      </c>
      <c r="Q236" s="200">
        <f t="shared" si="57"/>
        <v>1</v>
      </c>
      <c r="R236" s="218">
        <f t="shared" si="51"/>
        <v>0.93457943925233633</v>
      </c>
      <c r="S236" s="213">
        <f>S15+S20+S35+S43+S46+S54+S57+S64+S74+S77+S91+S98+S101+S107+S115+S127+S131+S141+S147+S153+S157+S161+S166+S169+S183+S186+S192+S201+S204+S216+S225+S229</f>
        <v>0</v>
      </c>
      <c r="T236" s="218">
        <f t="shared" si="52"/>
        <v>0</v>
      </c>
      <c r="U236" s="26"/>
      <c r="V236" s="26"/>
      <c r="W236" s="26"/>
    </row>
    <row r="237" spans="1:23" s="77" customFormat="1" ht="18.75" x14ac:dyDescent="0.25">
      <c r="A237" s="59"/>
      <c r="B237" s="97" t="s">
        <v>205</v>
      </c>
      <c r="C237" s="59"/>
      <c r="D237" s="59">
        <f>D109+D79+D47+D37</f>
        <v>24</v>
      </c>
      <c r="E237" s="59">
        <f>E39+E66+E80+E110+E194+E207</f>
        <v>28</v>
      </c>
      <c r="F237" s="242"/>
      <c r="G237" s="59">
        <f t="shared" ref="G237:Q237" si="58">G233+G232+G231+G230+G226+G220+G219+G218+G217+G210+G209+G208+G207+G206+G205+G202+G196+G195+G194+G193+G189+G188+G187+G184+G175+G174+G173+G172+G171+G167+G164+G163+G162+G158+G154+G149+G145+G144+G143+G142+G135+G134+G133+G128+G132+G119+G118+G117+G111+G110+G109+G105+G104+G103+G102+G99+G93+G85+G84+G83+G82+G80+G81+G79+G75+G66+G61+G60+G59+G55+G50+G49+G48+G47+G44+G39+G38+G37+G26+G25+G24+G23+G22+G18+G17+G16</f>
        <v>0</v>
      </c>
      <c r="H237" s="59">
        <f t="shared" si="58"/>
        <v>0</v>
      </c>
      <c r="I237" s="59">
        <f t="shared" si="58"/>
        <v>0</v>
      </c>
      <c r="J237" s="59">
        <f t="shared" si="58"/>
        <v>0</v>
      </c>
      <c r="K237" s="59">
        <f t="shared" si="58"/>
        <v>0</v>
      </c>
      <c r="L237" s="59">
        <f t="shared" si="58"/>
        <v>0</v>
      </c>
      <c r="M237" s="59">
        <f t="shared" si="58"/>
        <v>0</v>
      </c>
      <c r="N237" s="59">
        <f t="shared" si="58"/>
        <v>0</v>
      </c>
      <c r="O237" s="59">
        <f t="shared" si="58"/>
        <v>0</v>
      </c>
      <c r="P237" s="59">
        <f t="shared" si="58"/>
        <v>0</v>
      </c>
      <c r="Q237" s="59">
        <f t="shared" si="58"/>
        <v>0</v>
      </c>
      <c r="R237" s="72">
        <f t="shared" si="51"/>
        <v>0</v>
      </c>
      <c r="S237" s="59"/>
      <c r="T237" s="72">
        <f t="shared" si="52"/>
        <v>0</v>
      </c>
      <c r="U237" s="31"/>
      <c r="V237" s="31"/>
      <c r="W237" s="31"/>
    </row>
    <row r="238" spans="1:23" s="63" customFormat="1" ht="18.75" x14ac:dyDescent="0.25">
      <c r="A238" s="64"/>
      <c r="B238" s="98" t="s">
        <v>206</v>
      </c>
      <c r="C238" s="64"/>
      <c r="D238" s="64">
        <f>D200+D185+D121+D113+D90+D89+D88+D73+D72+D53+D52+D51+D42+D41+D40+D32+D30+D29+D27</f>
        <v>100</v>
      </c>
      <c r="E238" s="64">
        <f>E221+E214+E213+E212+E200+E198+E197+E185+E177+E121+E113+E90+E89+E73+E69+E53+E52+E51+E42+E41+E30+E27</f>
        <v>66</v>
      </c>
      <c r="F238" s="244"/>
      <c r="G238" s="64">
        <f t="shared" ref="G238:Q238" si="59">G235+G234+G228+G227+G224+G223+G222+G221+G215+G214+G213+G212+G211+G203+G200+G199+G198+G197+G191+G190+G185+G182+G181+G180+G179+G178+G177+G176+G168+G165+G160+G159+G156+G155+G152+G151+G150+G146+G140+G139+G138+G137+G136+G130+G129+G126+G125+G124+G123+G122+G121+G120+G114+G113+G112+G106+G100+G97+G96+G95+G94+G90+G89+G88+G87+G86+G76+G73+G72+G71+G70+G69+G68+G67+G63+G62+G56+G53+G52+G51+G45+G42+G41+G40+G34+G33+G32+G31+G30+G29+G28+G27+G19</f>
        <v>0</v>
      </c>
      <c r="H238" s="64">
        <f t="shared" si="59"/>
        <v>0</v>
      </c>
      <c r="I238" s="64">
        <f t="shared" si="59"/>
        <v>0</v>
      </c>
      <c r="J238" s="64">
        <f t="shared" si="59"/>
        <v>0</v>
      </c>
      <c r="K238" s="64">
        <f t="shared" si="59"/>
        <v>0</v>
      </c>
      <c r="L238" s="64">
        <f t="shared" si="59"/>
        <v>0</v>
      </c>
      <c r="M238" s="64">
        <f t="shared" si="59"/>
        <v>0</v>
      </c>
      <c r="N238" s="64">
        <f t="shared" si="59"/>
        <v>0</v>
      </c>
      <c r="O238" s="64">
        <f t="shared" si="59"/>
        <v>0</v>
      </c>
      <c r="P238" s="64">
        <f t="shared" si="59"/>
        <v>0</v>
      </c>
      <c r="Q238" s="64">
        <f t="shared" si="59"/>
        <v>1</v>
      </c>
      <c r="R238" s="94">
        <f t="shared" si="51"/>
        <v>1.5151515151515151</v>
      </c>
      <c r="S238" s="64">
        <f>S235+S234+S228+S227+S224+S223+S222+S221+S215+S214+S213+S212+S211+S203+S200+S199+S198+S197+S191+S190+S185+S182+S181+S180+S179+S178+S177+S176+S168+S165+S160+S159+S156+S155+S152+S151+S150+S146+S140+S139+S138+S137+S136+S130+S129+S126+S125+S124+S123+S122+S121+S120+S114+S113+S112+S106+S100+S97+S96+S95+S94+S90+S89+S88+S87+S86+S76+S73+S72+S71+S70+S69+S68+S67+S63+S62+S56+S53+S52+S51+S45+S42+S41+S40+S34+S33+S32+S31+S30+S29+S28+S27+S19</f>
        <v>0</v>
      </c>
      <c r="T238" s="94">
        <f t="shared" si="52"/>
        <v>0</v>
      </c>
      <c r="U238" s="64">
        <f>U235+U234+U228+U227+U224+U223+U222+U221+U215+U214+U213+U212+U211+U203+U200+U199+U198+U197+U191+U190+U185+U182+U181+U180+U179+U178+U177+U176+U168+U165+U160+U159+U156+U155+U152+U151+U150+U146+U140+U139+U138+U137+U136+U130+U129+U126+U125+U124+U123+U122+U121+U120+U114+U113+U112+U106+U100+U97+U96+U95+U94+U90+U89+U88+U87+U86+U76+U73+U72+U71+U70+U69+U68+U67+U63+U62+U56+U53+U52+U51+U45+U42+U41+U40+U34+U33+U32+U31+U30+U29+U28+U27+U19</f>
        <v>0</v>
      </c>
      <c r="V238" s="64">
        <f>V235+V234+V228+V227+V224+V223+V222+V221+V215+V214+V213+V212+V211+V203+V200+V199+V198+V197+V191+V190+V185+V182+V181+V180+V179+V178+V177+V176+V168+V165+V160+V159+V156+V155+V152+V151+V150+V146+V140+V139+V138+V137+V136+V130+V129+V126+V125+V124+V123+V122+V121+V120+V114+V113+V112+V106+V100+V97+V96+V95+V94+V90+V89+V88+V87+V86+V76+V73+V72+V71+V70+V69+V68+V67+V63+V62+V56+V53+V52+V51+V45+V42+V41+V40+V34+V33+V32+V31+V30+V29+V28+V27+V19</f>
        <v>0</v>
      </c>
      <c r="W238" s="64">
        <f>W235+W234+W228+W227+W224+W223+W222+W221+W215+W214+W213+W212+W211+W203+W200+W199+W198+W197+W191+W190+W185+W182+W181+W180+W179+W178+W177+W176+W168+W165+W160+W159+W156+W155+W152+W151+W150+W146+W140+W139+W138+W137+W136+W130+W129+W126+W125+W124+W123+W122+W121+W120+W114+W113+W112+W106+W100+W97+W96+W95+W94+W90+W89+W88+W87+W86+W76+W73+W72+W71+W70+W69+W68+W67+W63+W62+W56+W53+W52+W51+W45+W42+W41+W40+W34+W33+W32+W31+W30+W29+W28+W27+W19</f>
        <v>0</v>
      </c>
    </row>
    <row r="239" spans="1:23" s="29" customFormat="1" ht="18.75" x14ac:dyDescent="0.25">
      <c r="A239" s="31"/>
      <c r="B239" s="30" t="s">
        <v>208</v>
      </c>
      <c r="C239" s="31"/>
      <c r="D239" s="31">
        <f>D21+D58+D36+D65+D78+D92+D108+D116+D148+D170</f>
        <v>13</v>
      </c>
      <c r="E239" s="33">
        <f>E21+E36+E58+E65+E78+E92+E108+E116+E148+E170</f>
        <v>13</v>
      </c>
      <c r="F239" s="243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>
        <v>0</v>
      </c>
      <c r="R239" s="67">
        <v>0</v>
      </c>
      <c r="S239" s="31">
        <v>0</v>
      </c>
      <c r="T239" s="67">
        <v>0</v>
      </c>
      <c r="U239" s="31"/>
      <c r="V239" s="31"/>
      <c r="W239" s="31"/>
    </row>
    <row r="240" spans="1:23" x14ac:dyDescent="0.25">
      <c r="A240" s="63"/>
      <c r="B240" s="63"/>
      <c r="C240" s="63"/>
      <c r="D240" s="63"/>
      <c r="E240" s="63"/>
      <c r="F240" s="63"/>
      <c r="G240" s="63"/>
      <c r="H240" s="63"/>
      <c r="I240" s="63"/>
      <c r="J240" s="63"/>
      <c r="K240" s="63"/>
      <c r="L240" s="63"/>
      <c r="M240" s="63"/>
      <c r="N240" s="63"/>
      <c r="O240" s="63"/>
      <c r="P240" s="63"/>
      <c r="Q240" s="63"/>
      <c r="R240" s="63"/>
      <c r="S240" s="63"/>
      <c r="T240" s="63"/>
    </row>
    <row r="242" spans="1:19" ht="18.75" x14ac:dyDescent="0.3">
      <c r="A242" s="270"/>
      <c r="B242" s="270"/>
      <c r="C242" s="1"/>
      <c r="D242" s="270"/>
      <c r="E242" s="270"/>
      <c r="F242" s="270"/>
      <c r="G242" s="270"/>
      <c r="H242" s="270"/>
      <c r="J242" s="127"/>
      <c r="K242" s="127"/>
      <c r="N242" s="148" t="s">
        <v>216</v>
      </c>
      <c r="O242" s="148"/>
      <c r="R242" s="272"/>
      <c r="S242" s="272"/>
    </row>
    <row r="243" spans="1:19" x14ac:dyDescent="0.25">
      <c r="A243" s="126"/>
      <c r="B243" s="126"/>
      <c r="D243" s="337" t="s">
        <v>213</v>
      </c>
      <c r="E243" s="337"/>
      <c r="F243" s="337"/>
      <c r="G243" s="337"/>
      <c r="H243" s="337"/>
      <c r="J243" s="338" t="s">
        <v>214</v>
      </c>
      <c r="K243" s="338"/>
      <c r="N243" s="149" t="s">
        <v>215</v>
      </c>
      <c r="O243" s="149"/>
    </row>
  </sheetData>
  <sheetProtection password="CF88" sheet="1" objects="1" scenarios="1" selectLockedCells="1" selectUnlockedCells="1"/>
  <autoFilter ref="A14:FT239"/>
  <mergeCells count="39">
    <mergeCell ref="A1:W1"/>
    <mergeCell ref="A2:W2"/>
    <mergeCell ref="A4:W4"/>
    <mergeCell ref="A5:W5"/>
    <mergeCell ref="A7:A12"/>
    <mergeCell ref="B7:B12"/>
    <mergeCell ref="C7:C12"/>
    <mergeCell ref="D7:E8"/>
    <mergeCell ref="F7:F12"/>
    <mergeCell ref="G7:P7"/>
    <mergeCell ref="D9:D12"/>
    <mergeCell ref="E9:E12"/>
    <mergeCell ref="G9:G12"/>
    <mergeCell ref="H9:H12"/>
    <mergeCell ref="I9:K9"/>
    <mergeCell ref="Q7:W7"/>
    <mergeCell ref="G8:K8"/>
    <mergeCell ref="L8:P8"/>
    <mergeCell ref="Q8:R8"/>
    <mergeCell ref="S8:W8"/>
    <mergeCell ref="T9:T12"/>
    <mergeCell ref="U9:W9"/>
    <mergeCell ref="I10:J11"/>
    <mergeCell ref="K10:K12"/>
    <mergeCell ref="M10:N11"/>
    <mergeCell ref="O10:O12"/>
    <mergeCell ref="U10:V11"/>
    <mergeCell ref="W10:W12"/>
    <mergeCell ref="L9:L12"/>
    <mergeCell ref="M9:O9"/>
    <mergeCell ref="P9:P12"/>
    <mergeCell ref="Q9:Q12"/>
    <mergeCell ref="D243:H243"/>
    <mergeCell ref="J243:K243"/>
    <mergeCell ref="R9:R12"/>
    <mergeCell ref="S9:S12"/>
    <mergeCell ref="A242:B242"/>
    <mergeCell ref="D242:H242"/>
    <mergeCell ref="R242:S242"/>
  </mergeCells>
  <pageMargins left="0.70866141732283472" right="0.70866141732283472" top="0.74803149606299213" bottom="0.74803149606299213" header="0.31496062992125984" footer="0.31496062992125984"/>
  <pageSetup paperSize="9" scale="9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T243"/>
  <sheetViews>
    <sheetView view="pageBreakPreview" zoomScale="130" zoomScaleNormal="70" zoomScaleSheetLayoutView="130" workbookViewId="0">
      <pane ySplit="13" topLeftCell="A14" activePane="bottomLeft" state="frozen"/>
      <selection pane="bottomLeft" activeCell="A5" sqref="A5:W5"/>
    </sheetView>
  </sheetViews>
  <sheetFormatPr defaultRowHeight="15" x14ac:dyDescent="0.25"/>
  <cols>
    <col min="1" max="1" width="5.7109375" customWidth="1"/>
    <col min="2" max="2" width="48.28515625" customWidth="1"/>
    <col min="3" max="3" width="16.5703125" customWidth="1"/>
    <col min="4" max="4" width="10.28515625" customWidth="1"/>
    <col min="5" max="5" width="10.140625" customWidth="1"/>
    <col min="6" max="6" width="14.28515625" customWidth="1"/>
    <col min="7" max="7" width="12" hidden="1" customWidth="1"/>
    <col min="8" max="8" width="9.7109375" hidden="1" customWidth="1"/>
    <col min="9" max="9" width="9.140625" hidden="1" customWidth="1"/>
    <col min="10" max="10" width="11.42578125" hidden="1" customWidth="1"/>
    <col min="11" max="11" width="9.140625" hidden="1" customWidth="1"/>
    <col min="12" max="12" width="10.7109375" hidden="1" customWidth="1"/>
    <col min="13" max="13" width="9.140625" hidden="1" customWidth="1"/>
    <col min="14" max="14" width="11.28515625" hidden="1" customWidth="1"/>
    <col min="15" max="15" width="9.140625" hidden="1" customWidth="1"/>
    <col min="16" max="16" width="10.85546875" hidden="1" customWidth="1"/>
    <col min="17" max="17" width="14.5703125" hidden="1" customWidth="1"/>
    <col min="18" max="18" width="14.140625" hidden="1" customWidth="1"/>
    <col min="19" max="19" width="11.28515625" customWidth="1"/>
    <col min="20" max="20" width="11" customWidth="1"/>
    <col min="21" max="21" width="9.140625" hidden="1" customWidth="1"/>
    <col min="22" max="22" width="11.28515625" hidden="1" customWidth="1"/>
    <col min="23" max="23" width="9.140625" hidden="1" customWidth="1"/>
    <col min="25" max="176" width="9.140625" style="28"/>
  </cols>
  <sheetData>
    <row r="1" spans="1:24" ht="16.5" hidden="1" customHeight="1" x14ac:dyDescent="0.25">
      <c r="A1" s="303" t="s">
        <v>14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"/>
    </row>
    <row r="2" spans="1:24" ht="15" hidden="1" customHeight="1" x14ac:dyDescent="0.25">
      <c r="A2" s="303" t="s">
        <v>298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"/>
    </row>
    <row r="3" spans="1:24" ht="3.75" hidden="1" customHeight="1" x14ac:dyDescent="0.3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3"/>
    </row>
    <row r="4" spans="1:24" ht="18.75" hidden="1" x14ac:dyDescent="0.25">
      <c r="A4" s="305" t="s">
        <v>175</v>
      </c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5"/>
      <c r="Q4" s="305"/>
      <c r="R4" s="305"/>
      <c r="S4" s="305"/>
      <c r="T4" s="305"/>
      <c r="U4" s="305"/>
      <c r="V4" s="305"/>
      <c r="W4" s="305"/>
      <c r="X4" s="3"/>
    </row>
    <row r="5" spans="1:24" ht="18.75" x14ac:dyDescent="0.25">
      <c r="A5" s="305" t="s">
        <v>178</v>
      </c>
      <c r="B5" s="305"/>
      <c r="C5" s="305"/>
      <c r="D5" s="305"/>
      <c r="E5" s="305"/>
      <c r="F5" s="305"/>
      <c r="G5" s="305"/>
      <c r="H5" s="305"/>
      <c r="I5" s="305"/>
      <c r="J5" s="305"/>
      <c r="K5" s="305"/>
      <c r="L5" s="305"/>
      <c r="M5" s="305"/>
      <c r="N5" s="305"/>
      <c r="O5" s="305"/>
      <c r="P5" s="305"/>
      <c r="Q5" s="305"/>
      <c r="R5" s="305"/>
      <c r="S5" s="305"/>
      <c r="T5" s="305"/>
      <c r="U5" s="305"/>
      <c r="V5" s="305"/>
      <c r="W5" s="305"/>
      <c r="X5" s="3"/>
    </row>
    <row r="6" spans="1:24" ht="9" customHeight="1" thickBot="1" x14ac:dyDescent="0.35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3"/>
    </row>
    <row r="7" spans="1:24" ht="16.5" thickBot="1" x14ac:dyDescent="0.3">
      <c r="A7" s="282" t="s">
        <v>25</v>
      </c>
      <c r="B7" s="282" t="s">
        <v>15</v>
      </c>
      <c r="C7" s="282" t="s">
        <v>345</v>
      </c>
      <c r="D7" s="278" t="s">
        <v>16</v>
      </c>
      <c r="E7" s="279"/>
      <c r="F7" s="282" t="s">
        <v>344</v>
      </c>
      <c r="G7" s="327" t="s">
        <v>1</v>
      </c>
      <c r="H7" s="295"/>
      <c r="I7" s="295"/>
      <c r="J7" s="295"/>
      <c r="K7" s="295"/>
      <c r="L7" s="295"/>
      <c r="M7" s="295"/>
      <c r="N7" s="295"/>
      <c r="O7" s="295"/>
      <c r="P7" s="296"/>
      <c r="Q7" s="327" t="s">
        <v>2</v>
      </c>
      <c r="R7" s="295"/>
      <c r="S7" s="295"/>
      <c r="T7" s="295"/>
      <c r="U7" s="295"/>
      <c r="V7" s="295"/>
      <c r="W7" s="296"/>
      <c r="X7" s="3"/>
    </row>
    <row r="8" spans="1:24" ht="45" customHeight="1" thickBot="1" x14ac:dyDescent="0.3">
      <c r="A8" s="283"/>
      <c r="B8" s="283"/>
      <c r="C8" s="283"/>
      <c r="D8" s="280"/>
      <c r="E8" s="281"/>
      <c r="F8" s="283"/>
      <c r="G8" s="327" t="s">
        <v>17</v>
      </c>
      <c r="H8" s="295"/>
      <c r="I8" s="295"/>
      <c r="J8" s="295"/>
      <c r="K8" s="296"/>
      <c r="L8" s="327" t="s">
        <v>18</v>
      </c>
      <c r="M8" s="295"/>
      <c r="N8" s="295"/>
      <c r="O8" s="295"/>
      <c r="P8" s="296"/>
      <c r="Q8" s="327" t="s">
        <v>19</v>
      </c>
      <c r="R8" s="296"/>
      <c r="S8" s="327" t="s">
        <v>20</v>
      </c>
      <c r="T8" s="295"/>
      <c r="U8" s="295"/>
      <c r="V8" s="295"/>
      <c r="W8" s="296"/>
      <c r="X8" s="3"/>
    </row>
    <row r="9" spans="1:24" ht="16.5" thickBot="1" x14ac:dyDescent="0.3">
      <c r="A9" s="283"/>
      <c r="B9" s="283"/>
      <c r="C9" s="283"/>
      <c r="D9" s="282" t="s">
        <v>204</v>
      </c>
      <c r="E9" s="282" t="s">
        <v>297</v>
      </c>
      <c r="F9" s="283"/>
      <c r="G9" s="328" t="s">
        <v>8</v>
      </c>
      <c r="H9" s="328" t="s">
        <v>9</v>
      </c>
      <c r="I9" s="327" t="s">
        <v>21</v>
      </c>
      <c r="J9" s="295"/>
      <c r="K9" s="296"/>
      <c r="L9" s="328" t="s">
        <v>8</v>
      </c>
      <c r="M9" s="327" t="s">
        <v>11</v>
      </c>
      <c r="N9" s="295"/>
      <c r="O9" s="296"/>
      <c r="P9" s="328" t="s">
        <v>22</v>
      </c>
      <c r="Q9" s="328" t="s">
        <v>8</v>
      </c>
      <c r="R9" s="328" t="s">
        <v>9</v>
      </c>
      <c r="S9" s="328" t="s">
        <v>8</v>
      </c>
      <c r="T9" s="328" t="s">
        <v>9</v>
      </c>
      <c r="U9" s="327" t="s">
        <v>11</v>
      </c>
      <c r="V9" s="295"/>
      <c r="W9" s="296"/>
      <c r="X9" s="3"/>
    </row>
    <row r="10" spans="1:24" x14ac:dyDescent="0.25">
      <c r="A10" s="283"/>
      <c r="B10" s="283"/>
      <c r="C10" s="283"/>
      <c r="D10" s="283"/>
      <c r="E10" s="283"/>
      <c r="F10" s="283"/>
      <c r="G10" s="329"/>
      <c r="H10" s="329"/>
      <c r="I10" s="278" t="s">
        <v>12</v>
      </c>
      <c r="J10" s="279"/>
      <c r="K10" s="328" t="s">
        <v>13</v>
      </c>
      <c r="L10" s="329"/>
      <c r="M10" s="278" t="s">
        <v>12</v>
      </c>
      <c r="N10" s="279"/>
      <c r="O10" s="328" t="s">
        <v>13</v>
      </c>
      <c r="P10" s="329"/>
      <c r="Q10" s="329"/>
      <c r="R10" s="329"/>
      <c r="S10" s="329"/>
      <c r="T10" s="329"/>
      <c r="U10" s="278" t="s">
        <v>12</v>
      </c>
      <c r="V10" s="279"/>
      <c r="W10" s="328" t="s">
        <v>13</v>
      </c>
      <c r="X10" s="3"/>
    </row>
    <row r="11" spans="1:24" ht="15.75" thickBot="1" x14ac:dyDescent="0.3">
      <c r="A11" s="283"/>
      <c r="B11" s="283"/>
      <c r="C11" s="283"/>
      <c r="D11" s="283"/>
      <c r="E11" s="283"/>
      <c r="F11" s="283"/>
      <c r="G11" s="329"/>
      <c r="H11" s="329"/>
      <c r="I11" s="280"/>
      <c r="J11" s="281"/>
      <c r="K11" s="329"/>
      <c r="L11" s="329"/>
      <c r="M11" s="280"/>
      <c r="N11" s="281"/>
      <c r="O11" s="329"/>
      <c r="P11" s="329"/>
      <c r="Q11" s="329"/>
      <c r="R11" s="329"/>
      <c r="S11" s="329"/>
      <c r="T11" s="329"/>
      <c r="U11" s="280"/>
      <c r="V11" s="281"/>
      <c r="W11" s="329"/>
      <c r="X11" s="3"/>
    </row>
    <row r="12" spans="1:24" ht="12.75" customHeight="1" x14ac:dyDescent="0.25">
      <c r="A12" s="283"/>
      <c r="B12" s="283"/>
      <c r="C12" s="283"/>
      <c r="D12" s="283"/>
      <c r="E12" s="283"/>
      <c r="F12" s="283"/>
      <c r="G12" s="329"/>
      <c r="H12" s="329"/>
      <c r="I12" s="6" t="s">
        <v>23</v>
      </c>
      <c r="J12" s="6" t="s">
        <v>24</v>
      </c>
      <c r="K12" s="329"/>
      <c r="L12" s="329"/>
      <c r="M12" s="6" t="s">
        <v>23</v>
      </c>
      <c r="N12" s="6" t="s">
        <v>24</v>
      </c>
      <c r="O12" s="329"/>
      <c r="P12" s="329"/>
      <c r="Q12" s="329"/>
      <c r="R12" s="329"/>
      <c r="S12" s="329"/>
      <c r="T12" s="329"/>
      <c r="U12" s="6" t="s">
        <v>23</v>
      </c>
      <c r="V12" s="6" t="s">
        <v>24</v>
      </c>
      <c r="W12" s="329"/>
      <c r="X12" s="3"/>
    </row>
    <row r="13" spans="1:24" ht="6" customHeight="1" thickBot="1" x14ac:dyDescent="0.3">
      <c r="A13" s="24"/>
      <c r="B13" s="24"/>
      <c r="C13" s="24"/>
      <c r="D13" s="24"/>
      <c r="E13" s="24"/>
      <c r="F13" s="24"/>
      <c r="G13" s="23"/>
      <c r="H13" s="23"/>
      <c r="I13" s="6"/>
      <c r="J13" s="6"/>
      <c r="K13" s="23"/>
      <c r="L13" s="23"/>
      <c r="M13" s="6"/>
      <c r="N13" s="6"/>
      <c r="O13" s="23"/>
      <c r="P13" s="23"/>
      <c r="Q13" s="23"/>
      <c r="R13" s="23"/>
      <c r="S13" s="23"/>
      <c r="T13" s="23"/>
      <c r="U13" s="6"/>
      <c r="V13" s="6"/>
      <c r="W13" s="23"/>
      <c r="X13" s="3"/>
    </row>
    <row r="14" spans="1:24" ht="18.75" x14ac:dyDescent="0.25">
      <c r="A14" s="22">
        <v>1</v>
      </c>
      <c r="B14" s="22">
        <v>2</v>
      </c>
      <c r="C14" s="22">
        <v>3</v>
      </c>
      <c r="D14" s="22">
        <v>4</v>
      </c>
      <c r="E14" s="22">
        <v>5</v>
      </c>
      <c r="F14" s="22">
        <v>6</v>
      </c>
      <c r="G14" s="22">
        <v>7</v>
      </c>
      <c r="H14" s="22">
        <v>8</v>
      </c>
      <c r="I14" s="22">
        <v>9</v>
      </c>
      <c r="J14" s="22">
        <v>10</v>
      </c>
      <c r="K14" s="22">
        <v>11</v>
      </c>
      <c r="L14" s="22">
        <v>12</v>
      </c>
      <c r="M14" s="22">
        <v>13</v>
      </c>
      <c r="N14" s="22">
        <v>14</v>
      </c>
      <c r="O14" s="22">
        <v>15</v>
      </c>
      <c r="P14" s="22">
        <v>16</v>
      </c>
      <c r="Q14" s="22">
        <v>17</v>
      </c>
      <c r="R14" s="22">
        <v>18</v>
      </c>
      <c r="S14" s="22">
        <v>19</v>
      </c>
      <c r="T14" s="22">
        <v>20</v>
      </c>
      <c r="U14" s="25">
        <v>21</v>
      </c>
      <c r="V14" s="25">
        <v>22</v>
      </c>
      <c r="W14" s="25">
        <v>23</v>
      </c>
      <c r="X14" s="3"/>
    </row>
    <row r="15" spans="1:24" s="162" customFormat="1" ht="18.75" x14ac:dyDescent="0.3">
      <c r="A15" s="153">
        <v>1</v>
      </c>
      <c r="B15" s="154" t="s">
        <v>27</v>
      </c>
      <c r="C15" s="155">
        <f>SUM(C16:C19)</f>
        <v>137.72499999999999</v>
      </c>
      <c r="D15" s="215">
        <f t="shared" ref="D15:W15" si="0">SUM(D16:D19)</f>
        <v>0</v>
      </c>
      <c r="E15" s="215">
        <f t="shared" si="0"/>
        <v>0</v>
      </c>
      <c r="F15" s="218">
        <f t="shared" ref="F15:F78" si="1">E15/C15</f>
        <v>0</v>
      </c>
      <c r="G15" s="215">
        <f t="shared" si="0"/>
        <v>0</v>
      </c>
      <c r="H15" s="218">
        <v>0</v>
      </c>
      <c r="I15" s="215">
        <f t="shared" si="0"/>
        <v>0</v>
      </c>
      <c r="J15" s="215">
        <f t="shared" si="0"/>
        <v>0</v>
      </c>
      <c r="K15" s="215">
        <f t="shared" si="0"/>
        <v>0</v>
      </c>
      <c r="L15" s="161">
        <f t="shared" si="0"/>
        <v>0</v>
      </c>
      <c r="M15" s="161">
        <f t="shared" si="0"/>
        <v>0</v>
      </c>
      <c r="N15" s="161">
        <f t="shared" si="0"/>
        <v>0</v>
      </c>
      <c r="O15" s="161">
        <f t="shared" si="0"/>
        <v>0</v>
      </c>
      <c r="P15" s="218">
        <v>0</v>
      </c>
      <c r="Q15" s="161">
        <f t="shared" si="0"/>
        <v>0</v>
      </c>
      <c r="R15" s="218">
        <v>0</v>
      </c>
      <c r="S15" s="161">
        <f t="shared" si="0"/>
        <v>0</v>
      </c>
      <c r="T15" s="218">
        <v>0</v>
      </c>
      <c r="U15" s="155">
        <f t="shared" si="0"/>
        <v>0</v>
      </c>
      <c r="V15" s="155">
        <f t="shared" si="0"/>
        <v>0</v>
      </c>
      <c r="W15" s="155">
        <f t="shared" si="0"/>
        <v>0</v>
      </c>
    </row>
    <row r="16" spans="1:24" s="48" customFormat="1" ht="19.5" customHeight="1" x14ac:dyDescent="0.3">
      <c r="A16" s="71">
        <v>2</v>
      </c>
      <c r="B16" s="49" t="s">
        <v>309</v>
      </c>
      <c r="C16" s="50"/>
      <c r="D16" s="237">
        <v>0</v>
      </c>
      <c r="E16" s="237">
        <v>0</v>
      </c>
      <c r="F16" s="72">
        <v>0</v>
      </c>
      <c r="G16" s="239"/>
      <c r="H16" s="72"/>
      <c r="I16" s="239"/>
      <c r="J16" s="239"/>
      <c r="K16" s="239"/>
      <c r="L16" s="209"/>
      <c r="M16" s="209"/>
      <c r="N16" s="209"/>
      <c r="O16" s="209"/>
      <c r="P16" s="72"/>
      <c r="Q16" s="58"/>
      <c r="R16" s="72"/>
      <c r="S16" s="209"/>
      <c r="T16" s="72"/>
      <c r="U16" s="73"/>
      <c r="V16" s="73"/>
      <c r="W16" s="73"/>
    </row>
    <row r="17" spans="1:23" s="48" customFormat="1" ht="20.25" customHeight="1" x14ac:dyDescent="0.3">
      <c r="A17" s="71">
        <v>3</v>
      </c>
      <c r="B17" s="49" t="s">
        <v>218</v>
      </c>
      <c r="C17" s="50">
        <v>9.4610000000000003</v>
      </c>
      <c r="D17" s="237"/>
      <c r="E17" s="237">
        <v>0</v>
      </c>
      <c r="F17" s="72">
        <f t="shared" si="1"/>
        <v>0</v>
      </c>
      <c r="G17" s="239"/>
      <c r="H17" s="72"/>
      <c r="I17" s="239"/>
      <c r="J17" s="239"/>
      <c r="K17" s="239"/>
      <c r="L17" s="209"/>
      <c r="M17" s="209"/>
      <c r="N17" s="209"/>
      <c r="O17" s="209"/>
      <c r="P17" s="72"/>
      <c r="Q17" s="58"/>
      <c r="R17" s="72"/>
      <c r="S17" s="209"/>
      <c r="T17" s="72"/>
      <c r="U17" s="73"/>
      <c r="V17" s="73"/>
      <c r="W17" s="73"/>
    </row>
    <row r="18" spans="1:23" s="48" customFormat="1" ht="19.5" customHeight="1" x14ac:dyDescent="0.3">
      <c r="A18" s="71">
        <v>4</v>
      </c>
      <c r="B18" s="49" t="s">
        <v>219</v>
      </c>
      <c r="C18" s="50">
        <v>84.816000000000003</v>
      </c>
      <c r="D18" s="237"/>
      <c r="E18" s="237">
        <v>0</v>
      </c>
      <c r="F18" s="72">
        <f t="shared" si="1"/>
        <v>0</v>
      </c>
      <c r="G18" s="239"/>
      <c r="H18" s="72"/>
      <c r="I18" s="239"/>
      <c r="J18" s="239"/>
      <c r="K18" s="239"/>
      <c r="L18" s="209"/>
      <c r="M18" s="209"/>
      <c r="N18" s="209"/>
      <c r="O18" s="209"/>
      <c r="P18" s="72"/>
      <c r="Q18" s="58"/>
      <c r="R18" s="72"/>
      <c r="S18" s="209"/>
      <c r="T18" s="72"/>
      <c r="U18" s="73"/>
      <c r="V18" s="73"/>
      <c r="W18" s="73"/>
    </row>
    <row r="19" spans="1:23" s="46" customFormat="1" ht="16.5" customHeight="1" x14ac:dyDescent="0.3">
      <c r="A19" s="92">
        <v>5</v>
      </c>
      <c r="B19" s="93" t="s">
        <v>29</v>
      </c>
      <c r="C19" s="87">
        <v>43.448</v>
      </c>
      <c r="D19" s="233">
        <v>0</v>
      </c>
      <c r="E19" s="233">
        <v>0</v>
      </c>
      <c r="F19" s="94">
        <f t="shared" si="1"/>
        <v>0</v>
      </c>
      <c r="G19" s="235"/>
      <c r="H19" s="94"/>
      <c r="I19" s="235"/>
      <c r="J19" s="235"/>
      <c r="K19" s="235"/>
      <c r="L19" s="210"/>
      <c r="M19" s="210"/>
      <c r="N19" s="210"/>
      <c r="O19" s="210"/>
      <c r="P19" s="94"/>
      <c r="Q19" s="102"/>
      <c r="R19" s="94"/>
      <c r="S19" s="210"/>
      <c r="T19" s="94"/>
      <c r="U19" s="95"/>
      <c r="V19" s="95"/>
      <c r="W19" s="95"/>
    </row>
    <row r="20" spans="1:23" s="162" customFormat="1" ht="18.75" x14ac:dyDescent="0.3">
      <c r="A20" s="167">
        <v>6</v>
      </c>
      <c r="B20" s="164" t="s">
        <v>30</v>
      </c>
      <c r="C20" s="165">
        <f>SUM(C21:C34)</f>
        <v>463.28100000000006</v>
      </c>
      <c r="D20" s="213">
        <f t="shared" ref="D20:S20" si="2">SUM(D21:D34)</f>
        <v>0</v>
      </c>
      <c r="E20" s="213">
        <f t="shared" si="2"/>
        <v>0</v>
      </c>
      <c r="F20" s="195">
        <f>E21/C21</f>
        <v>0</v>
      </c>
      <c r="G20" s="213">
        <f t="shared" si="2"/>
        <v>0</v>
      </c>
      <c r="H20" s="218">
        <v>0</v>
      </c>
      <c r="I20" s="213">
        <f t="shared" si="2"/>
        <v>0</v>
      </c>
      <c r="J20" s="213">
        <f t="shared" si="2"/>
        <v>0</v>
      </c>
      <c r="K20" s="213">
        <f t="shared" si="2"/>
        <v>0</v>
      </c>
      <c r="L20" s="200">
        <f t="shared" si="2"/>
        <v>0</v>
      </c>
      <c r="M20" s="200">
        <f t="shared" si="2"/>
        <v>0</v>
      </c>
      <c r="N20" s="200">
        <f t="shared" si="2"/>
        <v>0</v>
      </c>
      <c r="O20" s="200">
        <f t="shared" si="2"/>
        <v>0</v>
      </c>
      <c r="P20" s="218">
        <v>0</v>
      </c>
      <c r="Q20" s="200">
        <f t="shared" si="2"/>
        <v>0</v>
      </c>
      <c r="R20" s="218">
        <v>0</v>
      </c>
      <c r="S20" s="200">
        <f t="shared" si="2"/>
        <v>0</v>
      </c>
      <c r="T20" s="218">
        <v>0</v>
      </c>
      <c r="U20" s="194"/>
      <c r="V20" s="194"/>
      <c r="W20" s="194"/>
    </row>
    <row r="21" spans="1:23" s="42" customFormat="1" ht="18.75" x14ac:dyDescent="0.3">
      <c r="A21" s="43">
        <v>7</v>
      </c>
      <c r="B21" s="36" t="s">
        <v>31</v>
      </c>
      <c r="C21" s="37">
        <v>29.343</v>
      </c>
      <c r="D21" s="238">
        <v>0</v>
      </c>
      <c r="E21" s="228">
        <v>0</v>
      </c>
      <c r="F21" s="249">
        <v>0</v>
      </c>
      <c r="G21" s="240"/>
      <c r="H21" s="67"/>
      <c r="I21" s="240"/>
      <c r="J21" s="240"/>
      <c r="K21" s="240"/>
      <c r="L21" s="211"/>
      <c r="M21" s="211"/>
      <c r="N21" s="211"/>
      <c r="O21" s="211"/>
      <c r="P21" s="67"/>
      <c r="Q21" s="208"/>
      <c r="R21" s="67"/>
      <c r="S21" s="211"/>
      <c r="T21" s="67"/>
      <c r="U21" s="68"/>
      <c r="V21" s="68"/>
      <c r="W21" s="68"/>
    </row>
    <row r="22" spans="1:23" s="48" customFormat="1" ht="18.75" x14ac:dyDescent="0.3">
      <c r="A22" s="71">
        <v>8</v>
      </c>
      <c r="B22" s="49" t="s">
        <v>310</v>
      </c>
      <c r="C22" s="50"/>
      <c r="D22" s="237">
        <v>0</v>
      </c>
      <c r="E22" s="223">
        <v>0</v>
      </c>
      <c r="F22" s="72">
        <v>0</v>
      </c>
      <c r="G22" s="239"/>
      <c r="H22" s="72"/>
      <c r="I22" s="239"/>
      <c r="J22" s="239"/>
      <c r="K22" s="239"/>
      <c r="L22" s="209"/>
      <c r="M22" s="209"/>
      <c r="N22" s="209"/>
      <c r="O22" s="209"/>
      <c r="P22" s="72"/>
      <c r="Q22" s="58"/>
      <c r="R22" s="72"/>
      <c r="S22" s="209"/>
      <c r="T22" s="72"/>
      <c r="U22" s="73"/>
      <c r="V22" s="73"/>
      <c r="W22" s="73"/>
    </row>
    <row r="23" spans="1:23" s="48" customFormat="1" ht="18.75" x14ac:dyDescent="0.3">
      <c r="A23" s="71">
        <v>9</v>
      </c>
      <c r="B23" s="49" t="s">
        <v>220</v>
      </c>
      <c r="C23" s="50">
        <v>36.554000000000002</v>
      </c>
      <c r="D23" s="237"/>
      <c r="E23" s="223">
        <v>0</v>
      </c>
      <c r="F23" s="72">
        <f t="shared" si="1"/>
        <v>0</v>
      </c>
      <c r="G23" s="239"/>
      <c r="H23" s="72"/>
      <c r="I23" s="239"/>
      <c r="J23" s="239"/>
      <c r="K23" s="239"/>
      <c r="L23" s="209"/>
      <c r="M23" s="209"/>
      <c r="N23" s="209"/>
      <c r="O23" s="209"/>
      <c r="P23" s="72"/>
      <c r="Q23" s="58"/>
      <c r="R23" s="72"/>
      <c r="S23" s="209"/>
      <c r="T23" s="72"/>
      <c r="U23" s="73"/>
      <c r="V23" s="73"/>
      <c r="W23" s="73"/>
    </row>
    <row r="24" spans="1:23" s="48" customFormat="1" ht="18.75" x14ac:dyDescent="0.3">
      <c r="A24" s="71">
        <v>10</v>
      </c>
      <c r="B24" s="49" t="s">
        <v>221</v>
      </c>
      <c r="C24" s="50">
        <v>10.96</v>
      </c>
      <c r="D24" s="237"/>
      <c r="E24" s="223">
        <v>0</v>
      </c>
      <c r="F24" s="72">
        <f t="shared" si="1"/>
        <v>0</v>
      </c>
      <c r="G24" s="239"/>
      <c r="H24" s="72"/>
      <c r="I24" s="239"/>
      <c r="J24" s="239"/>
      <c r="K24" s="239"/>
      <c r="L24" s="209"/>
      <c r="M24" s="209"/>
      <c r="N24" s="209"/>
      <c r="O24" s="209"/>
      <c r="P24" s="72"/>
      <c r="Q24" s="58"/>
      <c r="R24" s="72"/>
      <c r="S24" s="209"/>
      <c r="T24" s="72"/>
      <c r="U24" s="73"/>
      <c r="V24" s="73"/>
      <c r="W24" s="73"/>
    </row>
    <row r="25" spans="1:23" s="48" customFormat="1" ht="18.75" x14ac:dyDescent="0.3">
      <c r="A25" s="71">
        <v>11</v>
      </c>
      <c r="B25" s="49" t="s">
        <v>222</v>
      </c>
      <c r="C25" s="50">
        <v>4.1310000000000002</v>
      </c>
      <c r="D25" s="237"/>
      <c r="E25" s="223">
        <v>0</v>
      </c>
      <c r="F25" s="72">
        <f t="shared" si="1"/>
        <v>0</v>
      </c>
      <c r="G25" s="239"/>
      <c r="H25" s="72"/>
      <c r="I25" s="239"/>
      <c r="J25" s="239"/>
      <c r="K25" s="239"/>
      <c r="L25" s="209"/>
      <c r="M25" s="209"/>
      <c r="N25" s="209"/>
      <c r="O25" s="209"/>
      <c r="P25" s="72"/>
      <c r="Q25" s="58"/>
      <c r="R25" s="72"/>
      <c r="S25" s="209"/>
      <c r="T25" s="72"/>
      <c r="U25" s="73"/>
      <c r="V25" s="73"/>
      <c r="W25" s="73"/>
    </row>
    <row r="26" spans="1:23" s="48" customFormat="1" ht="18.75" x14ac:dyDescent="0.3">
      <c r="A26" s="71">
        <v>12</v>
      </c>
      <c r="B26" s="49" t="s">
        <v>223</v>
      </c>
      <c r="C26" s="50">
        <v>5.1109999999999998</v>
      </c>
      <c r="D26" s="237"/>
      <c r="E26" s="223">
        <v>0</v>
      </c>
      <c r="F26" s="72">
        <f t="shared" si="1"/>
        <v>0</v>
      </c>
      <c r="G26" s="239"/>
      <c r="H26" s="72"/>
      <c r="I26" s="239"/>
      <c r="J26" s="239"/>
      <c r="K26" s="239"/>
      <c r="L26" s="209"/>
      <c r="M26" s="209"/>
      <c r="N26" s="209"/>
      <c r="O26" s="209"/>
      <c r="P26" s="72"/>
      <c r="Q26" s="58"/>
      <c r="R26" s="72"/>
      <c r="S26" s="209"/>
      <c r="T26" s="72"/>
      <c r="U26" s="73"/>
      <c r="V26" s="73"/>
      <c r="W26" s="73"/>
    </row>
    <row r="27" spans="1:23" s="46" customFormat="1" ht="18.75" x14ac:dyDescent="0.3">
      <c r="A27" s="92">
        <v>13</v>
      </c>
      <c r="B27" s="93" t="s">
        <v>33</v>
      </c>
      <c r="C27" s="87">
        <v>152.04400000000001</v>
      </c>
      <c r="D27" s="233">
        <v>0</v>
      </c>
      <c r="E27" s="229">
        <v>0</v>
      </c>
      <c r="F27" s="94">
        <f t="shared" si="1"/>
        <v>0</v>
      </c>
      <c r="G27" s="235"/>
      <c r="H27" s="94"/>
      <c r="I27" s="235"/>
      <c r="J27" s="235"/>
      <c r="K27" s="235"/>
      <c r="L27" s="210"/>
      <c r="M27" s="210"/>
      <c r="N27" s="210"/>
      <c r="O27" s="210"/>
      <c r="P27" s="94"/>
      <c r="Q27" s="102"/>
      <c r="R27" s="94"/>
      <c r="S27" s="210"/>
      <c r="T27" s="94"/>
      <c r="U27" s="95"/>
      <c r="V27" s="95"/>
      <c r="W27" s="95"/>
    </row>
    <row r="28" spans="1:23" s="46" customFormat="1" ht="18.75" x14ac:dyDescent="0.3">
      <c r="A28" s="92">
        <v>14</v>
      </c>
      <c r="B28" s="93" t="s">
        <v>34</v>
      </c>
      <c r="C28" s="87">
        <v>16.684999999999999</v>
      </c>
      <c r="D28" s="233">
        <v>0</v>
      </c>
      <c r="E28" s="229">
        <v>0</v>
      </c>
      <c r="F28" s="94">
        <f t="shared" si="1"/>
        <v>0</v>
      </c>
      <c r="G28" s="235"/>
      <c r="H28" s="94"/>
      <c r="I28" s="235"/>
      <c r="J28" s="235"/>
      <c r="K28" s="235"/>
      <c r="L28" s="210"/>
      <c r="M28" s="210"/>
      <c r="N28" s="210"/>
      <c r="O28" s="210"/>
      <c r="P28" s="94"/>
      <c r="Q28" s="102"/>
      <c r="R28" s="94"/>
      <c r="S28" s="210"/>
      <c r="T28" s="94"/>
      <c r="U28" s="95"/>
      <c r="V28" s="95"/>
      <c r="W28" s="95"/>
    </row>
    <row r="29" spans="1:23" s="46" customFormat="1" ht="18.75" x14ac:dyDescent="0.3">
      <c r="A29" s="92">
        <v>15</v>
      </c>
      <c r="B29" s="93" t="s">
        <v>35</v>
      </c>
      <c r="C29" s="87">
        <v>40.914000000000001</v>
      </c>
      <c r="D29" s="233">
        <v>0</v>
      </c>
      <c r="E29" s="229">
        <v>0</v>
      </c>
      <c r="F29" s="94">
        <f t="shared" si="1"/>
        <v>0</v>
      </c>
      <c r="G29" s="235"/>
      <c r="H29" s="94"/>
      <c r="I29" s="235"/>
      <c r="J29" s="235"/>
      <c r="K29" s="235"/>
      <c r="L29" s="210"/>
      <c r="M29" s="210"/>
      <c r="N29" s="210"/>
      <c r="O29" s="210"/>
      <c r="P29" s="94"/>
      <c r="Q29" s="102"/>
      <c r="R29" s="94"/>
      <c r="S29" s="210"/>
      <c r="T29" s="94"/>
      <c r="U29" s="95"/>
      <c r="V29" s="95"/>
      <c r="W29" s="95"/>
    </row>
    <row r="30" spans="1:23" s="46" customFormat="1" ht="21" customHeight="1" x14ac:dyDescent="0.3">
      <c r="A30" s="92">
        <v>16</v>
      </c>
      <c r="B30" s="99" t="s">
        <v>284</v>
      </c>
      <c r="C30" s="87">
        <v>30.908000000000001</v>
      </c>
      <c r="D30" s="233">
        <v>0</v>
      </c>
      <c r="E30" s="229">
        <v>0</v>
      </c>
      <c r="F30" s="94">
        <f t="shared" si="1"/>
        <v>0</v>
      </c>
      <c r="G30" s="235"/>
      <c r="H30" s="94"/>
      <c r="I30" s="235"/>
      <c r="J30" s="235"/>
      <c r="K30" s="235"/>
      <c r="L30" s="210"/>
      <c r="M30" s="210"/>
      <c r="N30" s="210"/>
      <c r="O30" s="210"/>
      <c r="P30" s="94"/>
      <c r="Q30" s="102"/>
      <c r="R30" s="94"/>
      <c r="S30" s="210"/>
      <c r="T30" s="94"/>
      <c r="U30" s="95"/>
      <c r="V30" s="95"/>
      <c r="W30" s="95"/>
    </row>
    <row r="31" spans="1:23" s="46" customFormat="1" ht="18.75" x14ac:dyDescent="0.3">
      <c r="A31" s="92">
        <v>17</v>
      </c>
      <c r="B31" s="86" t="s">
        <v>186</v>
      </c>
      <c r="C31" s="87">
        <v>8.3089999999999993</v>
      </c>
      <c r="D31" s="233">
        <v>0</v>
      </c>
      <c r="E31" s="229">
        <v>0</v>
      </c>
      <c r="F31" s="94">
        <f t="shared" si="1"/>
        <v>0</v>
      </c>
      <c r="G31" s="235"/>
      <c r="H31" s="94"/>
      <c r="I31" s="235"/>
      <c r="J31" s="235"/>
      <c r="K31" s="235"/>
      <c r="L31" s="210"/>
      <c r="M31" s="210"/>
      <c r="N31" s="210"/>
      <c r="O31" s="210"/>
      <c r="P31" s="94"/>
      <c r="Q31" s="102"/>
      <c r="R31" s="94"/>
      <c r="S31" s="210"/>
      <c r="T31" s="94"/>
      <c r="U31" s="95"/>
      <c r="V31" s="95"/>
      <c r="W31" s="95"/>
    </row>
    <row r="32" spans="1:23" s="46" customFormat="1" ht="18.75" x14ac:dyDescent="0.3">
      <c r="A32" s="92">
        <v>18</v>
      </c>
      <c r="B32" s="86" t="s">
        <v>301</v>
      </c>
      <c r="C32" s="87">
        <v>44.75</v>
      </c>
      <c r="D32" s="233">
        <v>0</v>
      </c>
      <c r="E32" s="229">
        <v>0</v>
      </c>
      <c r="F32" s="94">
        <f t="shared" si="1"/>
        <v>0</v>
      </c>
      <c r="G32" s="235"/>
      <c r="H32" s="94"/>
      <c r="I32" s="235"/>
      <c r="J32" s="235"/>
      <c r="K32" s="235"/>
      <c r="L32" s="210"/>
      <c r="M32" s="210"/>
      <c r="N32" s="210"/>
      <c r="O32" s="210"/>
      <c r="P32" s="94"/>
      <c r="Q32" s="102"/>
      <c r="R32" s="94"/>
      <c r="S32" s="210"/>
      <c r="T32" s="94"/>
      <c r="U32" s="95"/>
      <c r="V32" s="95"/>
      <c r="W32" s="95"/>
    </row>
    <row r="33" spans="1:23" s="46" customFormat="1" ht="18.75" x14ac:dyDescent="0.3">
      <c r="A33" s="92">
        <v>19</v>
      </c>
      <c r="B33" s="86" t="s">
        <v>36</v>
      </c>
      <c r="C33" s="87">
        <v>44.792000000000002</v>
      </c>
      <c r="D33" s="233">
        <v>0</v>
      </c>
      <c r="E33" s="229">
        <v>0</v>
      </c>
      <c r="F33" s="94">
        <f t="shared" si="1"/>
        <v>0</v>
      </c>
      <c r="G33" s="235"/>
      <c r="H33" s="94"/>
      <c r="I33" s="235"/>
      <c r="J33" s="235"/>
      <c r="K33" s="235"/>
      <c r="L33" s="210"/>
      <c r="M33" s="210"/>
      <c r="N33" s="210"/>
      <c r="O33" s="210"/>
      <c r="P33" s="94"/>
      <c r="Q33" s="102"/>
      <c r="R33" s="94"/>
      <c r="S33" s="210"/>
      <c r="T33" s="94"/>
      <c r="U33" s="95"/>
      <c r="V33" s="95"/>
      <c r="W33" s="95"/>
    </row>
    <row r="34" spans="1:23" s="46" customFormat="1" ht="18.75" x14ac:dyDescent="0.3">
      <c r="A34" s="92">
        <v>20</v>
      </c>
      <c r="B34" s="86" t="s">
        <v>225</v>
      </c>
      <c r="C34" s="87">
        <v>38.78</v>
      </c>
      <c r="D34" s="233">
        <v>0</v>
      </c>
      <c r="E34" s="229">
        <v>0</v>
      </c>
      <c r="F34" s="94">
        <f t="shared" si="1"/>
        <v>0</v>
      </c>
      <c r="G34" s="235"/>
      <c r="H34" s="94"/>
      <c r="I34" s="235"/>
      <c r="J34" s="235"/>
      <c r="K34" s="235"/>
      <c r="L34" s="210"/>
      <c r="M34" s="210"/>
      <c r="N34" s="210"/>
      <c r="O34" s="210"/>
      <c r="P34" s="94"/>
      <c r="Q34" s="102"/>
      <c r="R34" s="94"/>
      <c r="S34" s="210"/>
      <c r="T34" s="94"/>
      <c r="U34" s="95"/>
      <c r="V34" s="95"/>
      <c r="W34" s="95"/>
    </row>
    <row r="35" spans="1:23" s="162" customFormat="1" ht="18.75" x14ac:dyDescent="0.3">
      <c r="A35" s="167">
        <v>21</v>
      </c>
      <c r="B35" s="164" t="s">
        <v>39</v>
      </c>
      <c r="C35" s="165">
        <f>SUM(C36:C42)</f>
        <v>876.24599999999998</v>
      </c>
      <c r="D35" s="213">
        <f t="shared" ref="D35:S35" si="3">SUM(D36:D42)</f>
        <v>4</v>
      </c>
      <c r="E35" s="213">
        <f t="shared" si="3"/>
        <v>2</v>
      </c>
      <c r="F35" s="195">
        <f t="shared" si="1"/>
        <v>2.2824640568972639E-3</v>
      </c>
      <c r="G35" s="213">
        <f t="shared" si="3"/>
        <v>0</v>
      </c>
      <c r="H35" s="218">
        <f t="shared" ref="H35:H51" si="4">G35/D35*100</f>
        <v>0</v>
      </c>
      <c r="I35" s="213">
        <f t="shared" si="3"/>
        <v>0</v>
      </c>
      <c r="J35" s="213">
        <f t="shared" si="3"/>
        <v>0</v>
      </c>
      <c r="K35" s="213">
        <f t="shared" si="3"/>
        <v>0</v>
      </c>
      <c r="L35" s="200">
        <f t="shared" si="3"/>
        <v>0</v>
      </c>
      <c r="M35" s="200">
        <f t="shared" si="3"/>
        <v>0</v>
      </c>
      <c r="N35" s="200">
        <f t="shared" si="3"/>
        <v>0</v>
      </c>
      <c r="O35" s="200">
        <f t="shared" si="3"/>
        <v>0</v>
      </c>
      <c r="P35" s="218">
        <v>0</v>
      </c>
      <c r="Q35" s="200">
        <f t="shared" si="3"/>
        <v>0</v>
      </c>
      <c r="R35" s="218">
        <v>0</v>
      </c>
      <c r="S35" s="200">
        <f t="shared" si="3"/>
        <v>0</v>
      </c>
      <c r="T35" s="218">
        <v>0</v>
      </c>
      <c r="U35" s="194"/>
      <c r="V35" s="194"/>
      <c r="W35" s="194"/>
    </row>
    <row r="36" spans="1:23" s="42" customFormat="1" ht="18.75" x14ac:dyDescent="0.3">
      <c r="A36" s="43">
        <v>22</v>
      </c>
      <c r="B36" s="44" t="s">
        <v>41</v>
      </c>
      <c r="C36" s="37">
        <v>129.465</v>
      </c>
      <c r="D36" s="238">
        <v>0</v>
      </c>
      <c r="E36" s="228">
        <v>2</v>
      </c>
      <c r="F36" s="32">
        <f t="shared" si="1"/>
        <v>1.5448190630672383E-2</v>
      </c>
      <c r="G36" s="240"/>
      <c r="H36" s="67"/>
      <c r="I36" s="240"/>
      <c r="J36" s="240"/>
      <c r="K36" s="240"/>
      <c r="L36" s="211"/>
      <c r="M36" s="211"/>
      <c r="N36" s="211"/>
      <c r="O36" s="211"/>
      <c r="P36" s="67"/>
      <c r="Q36" s="208"/>
      <c r="R36" s="67"/>
      <c r="S36" s="211"/>
      <c r="T36" s="67"/>
      <c r="U36" s="68"/>
      <c r="V36" s="68"/>
      <c r="W36" s="68"/>
    </row>
    <row r="37" spans="1:23" s="48" customFormat="1" ht="18.75" x14ac:dyDescent="0.3">
      <c r="A37" s="71">
        <v>23</v>
      </c>
      <c r="B37" s="49" t="s">
        <v>311</v>
      </c>
      <c r="C37" s="50"/>
      <c r="D37" s="237">
        <v>0</v>
      </c>
      <c r="E37" s="237">
        <v>0</v>
      </c>
      <c r="F37" s="72">
        <v>0</v>
      </c>
      <c r="G37" s="239"/>
      <c r="H37" s="72"/>
      <c r="I37" s="239"/>
      <c r="J37" s="239"/>
      <c r="K37" s="239"/>
      <c r="L37" s="209"/>
      <c r="M37" s="209"/>
      <c r="N37" s="209"/>
      <c r="O37" s="209"/>
      <c r="P37" s="72"/>
      <c r="Q37" s="58"/>
      <c r="R37" s="72"/>
      <c r="S37" s="209"/>
      <c r="T37" s="72"/>
      <c r="U37" s="73"/>
      <c r="V37" s="73"/>
      <c r="W37" s="73"/>
    </row>
    <row r="38" spans="1:23" s="48" customFormat="1" ht="18.75" x14ac:dyDescent="0.3">
      <c r="A38" s="71">
        <v>24</v>
      </c>
      <c r="B38" s="49" t="s">
        <v>226</v>
      </c>
      <c r="C38" s="50">
        <v>5.1150000000000002</v>
      </c>
      <c r="D38" s="237"/>
      <c r="E38" s="237">
        <v>0</v>
      </c>
      <c r="F38" s="72">
        <f t="shared" si="1"/>
        <v>0</v>
      </c>
      <c r="G38" s="239"/>
      <c r="H38" s="72"/>
      <c r="I38" s="239"/>
      <c r="J38" s="239"/>
      <c r="K38" s="239"/>
      <c r="L38" s="209"/>
      <c r="M38" s="209"/>
      <c r="N38" s="209"/>
      <c r="O38" s="209"/>
      <c r="P38" s="72"/>
      <c r="Q38" s="58"/>
      <c r="R38" s="72"/>
      <c r="S38" s="209"/>
      <c r="T38" s="72"/>
      <c r="U38" s="73"/>
      <c r="V38" s="73"/>
      <c r="W38" s="73"/>
    </row>
    <row r="39" spans="1:23" s="48" customFormat="1" ht="18.75" x14ac:dyDescent="0.3">
      <c r="A39" s="71">
        <v>25</v>
      </c>
      <c r="B39" s="49" t="s">
        <v>227</v>
      </c>
      <c r="C39" s="50">
        <v>587.20899999999995</v>
      </c>
      <c r="D39" s="237"/>
      <c r="E39" s="237">
        <v>0</v>
      </c>
      <c r="F39" s="72">
        <f t="shared" si="1"/>
        <v>0</v>
      </c>
      <c r="G39" s="239"/>
      <c r="H39" s="72"/>
      <c r="I39" s="239"/>
      <c r="J39" s="239"/>
      <c r="K39" s="239"/>
      <c r="L39" s="209"/>
      <c r="M39" s="209"/>
      <c r="N39" s="209"/>
      <c r="O39" s="209"/>
      <c r="P39" s="72"/>
      <c r="Q39" s="58"/>
      <c r="R39" s="72"/>
      <c r="S39" s="209"/>
      <c r="T39" s="72"/>
      <c r="U39" s="73"/>
      <c r="V39" s="73"/>
      <c r="W39" s="73"/>
    </row>
    <row r="40" spans="1:23" s="46" customFormat="1" ht="18.75" x14ac:dyDescent="0.3">
      <c r="A40" s="92">
        <v>26</v>
      </c>
      <c r="B40" s="93" t="s">
        <v>43</v>
      </c>
      <c r="C40" s="87">
        <v>68.77</v>
      </c>
      <c r="D40" s="233">
        <v>4</v>
      </c>
      <c r="E40" s="233">
        <v>0</v>
      </c>
      <c r="F40" s="94">
        <f t="shared" si="1"/>
        <v>0</v>
      </c>
      <c r="G40" s="235"/>
      <c r="H40" s="94"/>
      <c r="I40" s="235"/>
      <c r="J40" s="235"/>
      <c r="K40" s="235"/>
      <c r="L40" s="210"/>
      <c r="M40" s="210"/>
      <c r="N40" s="210"/>
      <c r="O40" s="210"/>
      <c r="P40" s="94"/>
      <c r="Q40" s="102"/>
      <c r="R40" s="94"/>
      <c r="S40" s="210"/>
      <c r="T40" s="94"/>
      <c r="U40" s="95"/>
      <c r="V40" s="95"/>
      <c r="W40" s="95"/>
    </row>
    <row r="41" spans="1:23" s="46" customFormat="1" ht="18.75" x14ac:dyDescent="0.3">
      <c r="A41" s="92">
        <v>27</v>
      </c>
      <c r="B41" s="93" t="s">
        <v>44</v>
      </c>
      <c r="C41" s="87">
        <v>17.311</v>
      </c>
      <c r="D41" s="233">
        <v>0</v>
      </c>
      <c r="E41" s="233">
        <v>0</v>
      </c>
      <c r="F41" s="94">
        <f t="shared" si="1"/>
        <v>0</v>
      </c>
      <c r="G41" s="235"/>
      <c r="H41" s="94"/>
      <c r="I41" s="235"/>
      <c r="J41" s="235"/>
      <c r="K41" s="235"/>
      <c r="L41" s="210"/>
      <c r="M41" s="210"/>
      <c r="N41" s="210"/>
      <c r="O41" s="210"/>
      <c r="P41" s="94"/>
      <c r="Q41" s="102"/>
      <c r="R41" s="94"/>
      <c r="S41" s="210"/>
      <c r="T41" s="94"/>
      <c r="U41" s="95"/>
      <c r="V41" s="95"/>
      <c r="W41" s="95"/>
    </row>
    <row r="42" spans="1:23" s="46" customFormat="1" ht="18.75" x14ac:dyDescent="0.3">
      <c r="A42" s="92">
        <v>28</v>
      </c>
      <c r="B42" s="93" t="s">
        <v>285</v>
      </c>
      <c r="C42" s="87">
        <v>68.376000000000005</v>
      </c>
      <c r="D42" s="233">
        <v>0</v>
      </c>
      <c r="E42" s="233">
        <v>0</v>
      </c>
      <c r="F42" s="94">
        <f t="shared" si="1"/>
        <v>0</v>
      </c>
      <c r="G42" s="235"/>
      <c r="H42" s="94"/>
      <c r="I42" s="235"/>
      <c r="J42" s="235"/>
      <c r="K42" s="235"/>
      <c r="L42" s="210"/>
      <c r="M42" s="210"/>
      <c r="N42" s="210"/>
      <c r="O42" s="210"/>
      <c r="P42" s="94"/>
      <c r="Q42" s="102"/>
      <c r="R42" s="94"/>
      <c r="S42" s="210"/>
      <c r="T42" s="94"/>
      <c r="U42" s="95"/>
      <c r="V42" s="95"/>
      <c r="W42" s="95"/>
    </row>
    <row r="43" spans="1:23" s="162" customFormat="1" ht="18.75" x14ac:dyDescent="0.3">
      <c r="A43" s="167">
        <v>29</v>
      </c>
      <c r="B43" s="154" t="s">
        <v>47</v>
      </c>
      <c r="C43" s="155">
        <f>SUM(C44:C45)</f>
        <v>291.91999999999996</v>
      </c>
      <c r="D43" s="215">
        <f t="shared" ref="D43:W43" si="5">SUM(D44:D45)</f>
        <v>0</v>
      </c>
      <c r="E43" s="215">
        <f t="shared" si="5"/>
        <v>0</v>
      </c>
      <c r="F43" s="195">
        <f t="shared" si="1"/>
        <v>0</v>
      </c>
      <c r="G43" s="215">
        <f t="shared" si="5"/>
        <v>0</v>
      </c>
      <c r="H43" s="218">
        <v>0</v>
      </c>
      <c r="I43" s="215">
        <f t="shared" si="5"/>
        <v>0</v>
      </c>
      <c r="J43" s="215">
        <f t="shared" si="5"/>
        <v>0</v>
      </c>
      <c r="K43" s="215">
        <f t="shared" si="5"/>
        <v>0</v>
      </c>
      <c r="L43" s="161">
        <f t="shared" si="5"/>
        <v>0</v>
      </c>
      <c r="M43" s="161">
        <f t="shared" si="5"/>
        <v>0</v>
      </c>
      <c r="N43" s="161">
        <f t="shared" si="5"/>
        <v>0</v>
      </c>
      <c r="O43" s="161">
        <f t="shared" si="5"/>
        <v>0</v>
      </c>
      <c r="P43" s="218">
        <v>0</v>
      </c>
      <c r="Q43" s="161">
        <f t="shared" si="5"/>
        <v>0</v>
      </c>
      <c r="R43" s="218" t="e">
        <f t="shared" ref="R43:R50" si="6">Q43/E43*100</f>
        <v>#DIV/0!</v>
      </c>
      <c r="S43" s="161">
        <f t="shared" si="5"/>
        <v>0</v>
      </c>
      <c r="T43" s="218" t="e">
        <f t="shared" ref="T43:T51" si="7">S43/E43*100</f>
        <v>#DIV/0!</v>
      </c>
      <c r="U43" s="155">
        <f t="shared" si="5"/>
        <v>0</v>
      </c>
      <c r="V43" s="155">
        <f t="shared" si="5"/>
        <v>0</v>
      </c>
      <c r="W43" s="155">
        <f t="shared" si="5"/>
        <v>0</v>
      </c>
    </row>
    <row r="44" spans="1:23" s="48" customFormat="1" ht="18.75" x14ac:dyDescent="0.3">
      <c r="A44" s="71">
        <v>30</v>
      </c>
      <c r="B44" s="49" t="s">
        <v>48</v>
      </c>
      <c r="C44" s="50">
        <v>261.77999999999997</v>
      </c>
      <c r="D44" s="237">
        <v>0</v>
      </c>
      <c r="E44" s="237">
        <v>0</v>
      </c>
      <c r="F44" s="116">
        <f t="shared" si="1"/>
        <v>0</v>
      </c>
      <c r="G44" s="239"/>
      <c r="H44" s="72"/>
      <c r="I44" s="239"/>
      <c r="J44" s="239"/>
      <c r="K44" s="239"/>
      <c r="L44" s="209"/>
      <c r="M44" s="209"/>
      <c r="N44" s="209"/>
      <c r="O44" s="209"/>
      <c r="P44" s="72"/>
      <c r="Q44" s="58"/>
      <c r="R44" s="72"/>
      <c r="S44" s="209"/>
      <c r="T44" s="72"/>
      <c r="U44" s="73"/>
      <c r="V44" s="73"/>
      <c r="W44" s="73"/>
    </row>
    <row r="45" spans="1:23" s="46" customFormat="1" ht="18.75" x14ac:dyDescent="0.3">
      <c r="A45" s="92">
        <v>31</v>
      </c>
      <c r="B45" s="93" t="s">
        <v>49</v>
      </c>
      <c r="C45" s="87">
        <v>30.14</v>
      </c>
      <c r="D45" s="233">
        <v>0</v>
      </c>
      <c r="E45" s="233">
        <v>0</v>
      </c>
      <c r="F45" s="94">
        <f t="shared" si="1"/>
        <v>0</v>
      </c>
      <c r="G45" s="235"/>
      <c r="H45" s="94"/>
      <c r="I45" s="235"/>
      <c r="J45" s="235"/>
      <c r="K45" s="235"/>
      <c r="L45" s="210"/>
      <c r="M45" s="210"/>
      <c r="N45" s="210"/>
      <c r="O45" s="210"/>
      <c r="P45" s="94"/>
      <c r="Q45" s="102"/>
      <c r="R45" s="94"/>
      <c r="S45" s="210"/>
      <c r="T45" s="94"/>
      <c r="U45" s="95"/>
      <c r="V45" s="95"/>
      <c r="W45" s="95"/>
    </row>
    <row r="46" spans="1:23" s="162" customFormat="1" ht="18.75" x14ac:dyDescent="0.3">
      <c r="A46" s="167">
        <v>32</v>
      </c>
      <c r="B46" s="154" t="s">
        <v>50</v>
      </c>
      <c r="C46" s="155">
        <f>SUM(C47:C53)</f>
        <v>356.92099999999999</v>
      </c>
      <c r="D46" s="215">
        <f t="shared" ref="D46:O46" si="8">SUM(D47:D53)</f>
        <v>458</v>
      </c>
      <c r="E46" s="215">
        <f>E47+E51+E52+E53</f>
        <v>163</v>
      </c>
      <c r="F46" s="218">
        <f t="shared" si="1"/>
        <v>0.45668369190941416</v>
      </c>
      <c r="G46" s="215">
        <f t="shared" si="8"/>
        <v>126</v>
      </c>
      <c r="H46" s="218">
        <f t="shared" si="4"/>
        <v>27.510917030567683</v>
      </c>
      <c r="I46" s="215">
        <f t="shared" si="8"/>
        <v>0</v>
      </c>
      <c r="J46" s="215">
        <f t="shared" si="8"/>
        <v>0</v>
      </c>
      <c r="K46" s="215">
        <f t="shared" si="8"/>
        <v>0</v>
      </c>
      <c r="L46" s="161">
        <f t="shared" si="8"/>
        <v>70</v>
      </c>
      <c r="M46" s="161">
        <f t="shared" si="8"/>
        <v>0</v>
      </c>
      <c r="N46" s="161">
        <f t="shared" si="8"/>
        <v>0</v>
      </c>
      <c r="O46" s="161">
        <f t="shared" si="8"/>
        <v>0</v>
      </c>
      <c r="P46" s="218">
        <f>L46/G46*100</f>
        <v>55.555555555555557</v>
      </c>
      <c r="Q46" s="215">
        <f>Q47+Q51+Q52+Q53</f>
        <v>56</v>
      </c>
      <c r="R46" s="218">
        <f t="shared" si="6"/>
        <v>34.355828220858896</v>
      </c>
      <c r="S46" s="215">
        <f>S47+S51+S52+S53</f>
        <v>26</v>
      </c>
      <c r="T46" s="218">
        <f t="shared" si="7"/>
        <v>15.950920245398773</v>
      </c>
      <c r="U46" s="194"/>
      <c r="V46" s="194"/>
      <c r="W46" s="194"/>
    </row>
    <row r="47" spans="1:23" s="48" customFormat="1" ht="18.75" x14ac:dyDescent="0.3">
      <c r="A47" s="71">
        <v>33</v>
      </c>
      <c r="B47" s="49" t="s">
        <v>312</v>
      </c>
      <c r="C47" s="50"/>
      <c r="D47" s="237">
        <v>305</v>
      </c>
      <c r="E47" s="223">
        <f>E48+E49+E50</f>
        <v>18</v>
      </c>
      <c r="F47" s="72"/>
      <c r="G47" s="239">
        <v>106</v>
      </c>
      <c r="H47" s="72">
        <f>G47/D47*100</f>
        <v>34.754098360655739</v>
      </c>
      <c r="I47" s="239"/>
      <c r="J47" s="239"/>
      <c r="K47" s="239"/>
      <c r="L47" s="209">
        <v>70</v>
      </c>
      <c r="M47" s="209"/>
      <c r="N47" s="209"/>
      <c r="O47" s="209"/>
      <c r="P47" s="72">
        <f>L47/G47*100</f>
        <v>66.037735849056602</v>
      </c>
      <c r="Q47" s="223">
        <f>Q48+Q49+Q50</f>
        <v>6</v>
      </c>
      <c r="R47" s="72"/>
      <c r="S47" s="223">
        <f>S48+S49+S50</f>
        <v>6</v>
      </c>
      <c r="T47" s="72"/>
      <c r="U47" s="73"/>
      <c r="V47" s="73"/>
      <c r="W47" s="73"/>
    </row>
    <row r="48" spans="1:23" s="48" customFormat="1" ht="18.75" x14ac:dyDescent="0.3">
      <c r="A48" s="71">
        <v>34</v>
      </c>
      <c r="B48" s="49" t="s">
        <v>228</v>
      </c>
      <c r="C48" s="50">
        <v>74.156999999999996</v>
      </c>
      <c r="D48" s="237"/>
      <c r="E48" s="223">
        <v>9</v>
      </c>
      <c r="F48" s="72">
        <f t="shared" si="1"/>
        <v>0.12136413285327077</v>
      </c>
      <c r="G48" s="239"/>
      <c r="H48" s="72"/>
      <c r="I48" s="239"/>
      <c r="J48" s="239"/>
      <c r="K48" s="239"/>
      <c r="L48" s="209"/>
      <c r="M48" s="209"/>
      <c r="N48" s="209"/>
      <c r="O48" s="209"/>
      <c r="P48" s="72"/>
      <c r="Q48" s="58">
        <f t="shared" ref="Q48:Q51" si="9">ROUNDDOWN(E48*0.35,0)</f>
        <v>3</v>
      </c>
      <c r="R48" s="72">
        <f t="shared" si="6"/>
        <v>33.333333333333329</v>
      </c>
      <c r="S48" s="60">
        <v>3</v>
      </c>
      <c r="T48" s="72">
        <f t="shared" si="7"/>
        <v>33.333333333333329</v>
      </c>
      <c r="U48" s="73"/>
      <c r="V48" s="73"/>
      <c r="W48" s="73"/>
    </row>
    <row r="49" spans="1:23" s="48" customFormat="1" ht="18.75" x14ac:dyDescent="0.3">
      <c r="A49" s="71">
        <v>35</v>
      </c>
      <c r="B49" s="49" t="s">
        <v>229</v>
      </c>
      <c r="C49" s="50">
        <v>135.15700000000001</v>
      </c>
      <c r="D49" s="237"/>
      <c r="E49" s="223"/>
      <c r="F49" s="72"/>
      <c r="G49" s="239"/>
      <c r="H49" s="72"/>
      <c r="I49" s="239"/>
      <c r="J49" s="239"/>
      <c r="K49" s="239"/>
      <c r="L49" s="209"/>
      <c r="M49" s="209"/>
      <c r="N49" s="209"/>
      <c r="O49" s="209"/>
      <c r="P49" s="72"/>
      <c r="Q49" s="58"/>
      <c r="R49" s="72"/>
      <c r="S49" s="209"/>
      <c r="T49" s="72"/>
      <c r="U49" s="73"/>
      <c r="V49" s="73"/>
      <c r="W49" s="73"/>
    </row>
    <row r="50" spans="1:23" s="48" customFormat="1" ht="18.75" x14ac:dyDescent="0.3">
      <c r="A50" s="71">
        <v>36</v>
      </c>
      <c r="B50" s="49" t="s">
        <v>230</v>
      </c>
      <c r="C50" s="50">
        <v>12.433</v>
      </c>
      <c r="D50" s="237"/>
      <c r="E50" s="223">
        <v>9</v>
      </c>
      <c r="F50" s="72">
        <f t="shared" si="1"/>
        <v>0.72387999678275561</v>
      </c>
      <c r="G50" s="239"/>
      <c r="H50" s="72"/>
      <c r="I50" s="239"/>
      <c r="J50" s="239"/>
      <c r="K50" s="239"/>
      <c r="L50" s="209"/>
      <c r="M50" s="209"/>
      <c r="N50" s="209"/>
      <c r="O50" s="209"/>
      <c r="P50" s="72">
        <v>0</v>
      </c>
      <c r="Q50" s="58">
        <f t="shared" si="9"/>
        <v>3</v>
      </c>
      <c r="R50" s="72">
        <f t="shared" si="6"/>
        <v>33.333333333333329</v>
      </c>
      <c r="S50" s="60">
        <v>3</v>
      </c>
      <c r="T50" s="72">
        <f t="shared" si="7"/>
        <v>33.333333333333329</v>
      </c>
      <c r="U50" s="73"/>
      <c r="V50" s="73"/>
      <c r="W50" s="73"/>
    </row>
    <row r="51" spans="1:23" s="46" customFormat="1" ht="18.75" x14ac:dyDescent="0.3">
      <c r="A51" s="92">
        <v>37</v>
      </c>
      <c r="B51" s="93" t="s">
        <v>54</v>
      </c>
      <c r="C51" s="87">
        <v>51.972000000000001</v>
      </c>
      <c r="D51" s="233">
        <v>153</v>
      </c>
      <c r="E51" s="229">
        <v>145</v>
      </c>
      <c r="F51" s="94">
        <f t="shared" si="1"/>
        <v>2.7899638266759021</v>
      </c>
      <c r="G51" s="235">
        <v>20</v>
      </c>
      <c r="H51" s="94">
        <f t="shared" si="4"/>
        <v>13.071895424836603</v>
      </c>
      <c r="I51" s="235"/>
      <c r="J51" s="235"/>
      <c r="K51" s="235"/>
      <c r="L51" s="210">
        <v>0</v>
      </c>
      <c r="M51" s="210"/>
      <c r="N51" s="210"/>
      <c r="O51" s="210"/>
      <c r="P51" s="94">
        <v>0</v>
      </c>
      <c r="Q51" s="102">
        <f t="shared" si="9"/>
        <v>50</v>
      </c>
      <c r="R51" s="94">
        <f>Q51/E51*100</f>
        <v>34.482758620689658</v>
      </c>
      <c r="S51" s="65">
        <v>20</v>
      </c>
      <c r="T51" s="94">
        <f t="shared" si="7"/>
        <v>13.793103448275861</v>
      </c>
      <c r="U51" s="95"/>
      <c r="V51" s="95"/>
      <c r="W51" s="95"/>
    </row>
    <row r="52" spans="1:23" s="46" customFormat="1" ht="18.75" x14ac:dyDescent="0.3">
      <c r="A52" s="92">
        <v>38</v>
      </c>
      <c r="B52" s="86" t="s">
        <v>52</v>
      </c>
      <c r="C52" s="87">
        <v>43.37</v>
      </c>
      <c r="D52" s="233">
        <v>0</v>
      </c>
      <c r="E52" s="229">
        <v>0</v>
      </c>
      <c r="F52" s="94">
        <f t="shared" si="1"/>
        <v>0</v>
      </c>
      <c r="G52" s="235"/>
      <c r="H52" s="94"/>
      <c r="I52" s="235"/>
      <c r="J52" s="235"/>
      <c r="K52" s="235"/>
      <c r="L52" s="210"/>
      <c r="M52" s="210"/>
      <c r="N52" s="210"/>
      <c r="O52" s="210"/>
      <c r="P52" s="94"/>
      <c r="Q52" s="102"/>
      <c r="R52" s="94"/>
      <c r="S52" s="210"/>
      <c r="T52" s="94"/>
      <c r="U52" s="95"/>
      <c r="V52" s="95"/>
      <c r="W52" s="95"/>
    </row>
    <row r="53" spans="1:23" s="46" customFormat="1" ht="18.75" x14ac:dyDescent="0.3">
      <c r="A53" s="92">
        <v>39</v>
      </c>
      <c r="B53" s="86" t="s">
        <v>53</v>
      </c>
      <c r="C53" s="87">
        <v>39.832000000000001</v>
      </c>
      <c r="D53" s="233">
        <v>0</v>
      </c>
      <c r="E53" s="229">
        <v>0</v>
      </c>
      <c r="F53" s="94">
        <f t="shared" si="1"/>
        <v>0</v>
      </c>
      <c r="G53" s="235"/>
      <c r="H53" s="94"/>
      <c r="I53" s="235"/>
      <c r="J53" s="235"/>
      <c r="K53" s="235"/>
      <c r="L53" s="210"/>
      <c r="M53" s="210"/>
      <c r="N53" s="210"/>
      <c r="O53" s="210"/>
      <c r="P53" s="94"/>
      <c r="Q53" s="102"/>
      <c r="R53" s="94"/>
      <c r="S53" s="210"/>
      <c r="T53" s="94"/>
      <c r="U53" s="95"/>
      <c r="V53" s="95"/>
      <c r="W53" s="95"/>
    </row>
    <row r="54" spans="1:23" s="162" customFormat="1" ht="18.75" x14ac:dyDescent="0.3">
      <c r="A54" s="153">
        <v>40</v>
      </c>
      <c r="B54" s="154" t="s">
        <v>55</v>
      </c>
      <c r="C54" s="155">
        <f>SUM(C55:C56)</f>
        <v>270.42399999999998</v>
      </c>
      <c r="D54" s="215">
        <f t="shared" ref="D54:S54" si="10">SUM(D55:D56)</f>
        <v>0</v>
      </c>
      <c r="E54" s="215">
        <f t="shared" si="10"/>
        <v>0</v>
      </c>
      <c r="F54" s="218">
        <f t="shared" si="1"/>
        <v>0</v>
      </c>
      <c r="G54" s="215">
        <f t="shared" si="10"/>
        <v>0</v>
      </c>
      <c r="H54" s="218">
        <v>0</v>
      </c>
      <c r="I54" s="215">
        <f t="shared" si="10"/>
        <v>0</v>
      </c>
      <c r="J54" s="215">
        <f t="shared" si="10"/>
        <v>0</v>
      </c>
      <c r="K54" s="215">
        <f t="shared" si="10"/>
        <v>0</v>
      </c>
      <c r="L54" s="161">
        <f t="shared" si="10"/>
        <v>0</v>
      </c>
      <c r="M54" s="161">
        <f t="shared" si="10"/>
        <v>0</v>
      </c>
      <c r="N54" s="161">
        <f t="shared" si="10"/>
        <v>0</v>
      </c>
      <c r="O54" s="161">
        <f t="shared" si="10"/>
        <v>0</v>
      </c>
      <c r="P54" s="218">
        <v>0</v>
      </c>
      <c r="Q54" s="161">
        <f t="shared" si="10"/>
        <v>0</v>
      </c>
      <c r="R54" s="218">
        <v>0</v>
      </c>
      <c r="S54" s="161">
        <f t="shared" si="10"/>
        <v>0</v>
      </c>
      <c r="T54" s="218">
        <v>0</v>
      </c>
      <c r="U54" s="194"/>
      <c r="V54" s="194"/>
      <c r="W54" s="194"/>
    </row>
    <row r="55" spans="1:23" s="48" customFormat="1" ht="18.75" x14ac:dyDescent="0.3">
      <c r="A55" s="71">
        <v>41</v>
      </c>
      <c r="B55" s="49" t="s">
        <v>56</v>
      </c>
      <c r="C55" s="50">
        <v>199.67</v>
      </c>
      <c r="D55" s="237">
        <v>0</v>
      </c>
      <c r="E55" s="237">
        <v>0</v>
      </c>
      <c r="F55" s="116">
        <f t="shared" si="1"/>
        <v>0</v>
      </c>
      <c r="G55" s="239"/>
      <c r="H55" s="72"/>
      <c r="I55" s="239"/>
      <c r="J55" s="239"/>
      <c r="K55" s="239"/>
      <c r="L55" s="209"/>
      <c r="M55" s="209"/>
      <c r="N55" s="209"/>
      <c r="O55" s="209"/>
      <c r="P55" s="72"/>
      <c r="Q55" s="58"/>
      <c r="R55" s="72"/>
      <c r="S55" s="209"/>
      <c r="T55" s="72"/>
      <c r="U55" s="73"/>
      <c r="V55" s="73"/>
      <c r="W55" s="73"/>
    </row>
    <row r="56" spans="1:23" s="46" customFormat="1" ht="18.75" x14ac:dyDescent="0.3">
      <c r="A56" s="92">
        <v>42</v>
      </c>
      <c r="B56" s="93" t="s">
        <v>57</v>
      </c>
      <c r="C56" s="87">
        <v>70.754000000000005</v>
      </c>
      <c r="D56" s="233">
        <v>0</v>
      </c>
      <c r="E56" s="233">
        <v>0</v>
      </c>
      <c r="F56" s="94">
        <f t="shared" si="1"/>
        <v>0</v>
      </c>
      <c r="G56" s="235"/>
      <c r="H56" s="94"/>
      <c r="I56" s="235"/>
      <c r="J56" s="235"/>
      <c r="K56" s="235"/>
      <c r="L56" s="210"/>
      <c r="M56" s="210"/>
      <c r="N56" s="210"/>
      <c r="O56" s="210"/>
      <c r="P56" s="94"/>
      <c r="Q56" s="102"/>
      <c r="R56" s="94"/>
      <c r="S56" s="210"/>
      <c r="T56" s="94"/>
      <c r="U56" s="95"/>
      <c r="V56" s="95"/>
      <c r="W56" s="95"/>
    </row>
    <row r="57" spans="1:23" s="162" customFormat="1" ht="18.75" x14ac:dyDescent="0.3">
      <c r="A57" s="153">
        <v>43</v>
      </c>
      <c r="B57" s="154" t="s">
        <v>58</v>
      </c>
      <c r="C57" s="155">
        <f>SUM(C58:C63)</f>
        <v>288.82100000000003</v>
      </c>
      <c r="D57" s="215">
        <f t="shared" ref="D57:S57" si="11">SUM(D58:D63)</f>
        <v>0</v>
      </c>
      <c r="E57" s="215">
        <f t="shared" si="11"/>
        <v>0</v>
      </c>
      <c r="F57" s="218">
        <f t="shared" si="1"/>
        <v>0</v>
      </c>
      <c r="G57" s="215">
        <f t="shared" si="11"/>
        <v>0</v>
      </c>
      <c r="H57" s="218">
        <v>0</v>
      </c>
      <c r="I57" s="215">
        <f t="shared" si="11"/>
        <v>0</v>
      </c>
      <c r="J57" s="215">
        <f t="shared" si="11"/>
        <v>0</v>
      </c>
      <c r="K57" s="215">
        <f t="shared" si="11"/>
        <v>0</v>
      </c>
      <c r="L57" s="161">
        <f t="shared" si="11"/>
        <v>0</v>
      </c>
      <c r="M57" s="161">
        <f t="shared" si="11"/>
        <v>0</v>
      </c>
      <c r="N57" s="161">
        <f t="shared" si="11"/>
        <v>0</v>
      </c>
      <c r="O57" s="161">
        <f t="shared" si="11"/>
        <v>0</v>
      </c>
      <c r="P57" s="218">
        <v>0</v>
      </c>
      <c r="Q57" s="161">
        <f t="shared" si="11"/>
        <v>0</v>
      </c>
      <c r="R57" s="218">
        <v>0</v>
      </c>
      <c r="S57" s="161">
        <f t="shared" si="11"/>
        <v>0</v>
      </c>
      <c r="T57" s="218">
        <v>0</v>
      </c>
      <c r="U57" s="194"/>
      <c r="V57" s="194"/>
      <c r="W57" s="194"/>
    </row>
    <row r="58" spans="1:23" s="42" customFormat="1" ht="24.75" customHeight="1" x14ac:dyDescent="0.3">
      <c r="A58" s="35">
        <v>44</v>
      </c>
      <c r="B58" s="36" t="s">
        <v>233</v>
      </c>
      <c r="C58" s="37">
        <v>57.906999999999996</v>
      </c>
      <c r="D58" s="238">
        <v>0</v>
      </c>
      <c r="E58" s="238">
        <v>0</v>
      </c>
      <c r="F58" s="32">
        <f t="shared" si="1"/>
        <v>0</v>
      </c>
      <c r="G58" s="240"/>
      <c r="H58" s="67"/>
      <c r="I58" s="240"/>
      <c r="J58" s="240"/>
      <c r="K58" s="240"/>
      <c r="L58" s="211"/>
      <c r="M58" s="211"/>
      <c r="N58" s="211"/>
      <c r="O58" s="211"/>
      <c r="P58" s="67"/>
      <c r="Q58" s="208"/>
      <c r="R58" s="67"/>
      <c r="S58" s="211"/>
      <c r="T58" s="67"/>
      <c r="U58" s="68"/>
      <c r="V58" s="68"/>
      <c r="W58" s="68"/>
    </row>
    <row r="59" spans="1:23" s="48" customFormat="1" ht="18.75" x14ac:dyDescent="0.3">
      <c r="A59" s="71">
        <v>45</v>
      </c>
      <c r="B59" s="49" t="s">
        <v>60</v>
      </c>
      <c r="C59" s="50"/>
      <c r="D59" s="237">
        <v>0</v>
      </c>
      <c r="E59" s="237"/>
      <c r="F59" s="72">
        <v>0</v>
      </c>
      <c r="G59" s="239"/>
      <c r="H59" s="72"/>
      <c r="I59" s="239"/>
      <c r="J59" s="239"/>
      <c r="K59" s="239"/>
      <c r="L59" s="209"/>
      <c r="M59" s="209"/>
      <c r="N59" s="209"/>
      <c r="O59" s="209"/>
      <c r="P59" s="72"/>
      <c r="Q59" s="58"/>
      <c r="R59" s="72"/>
      <c r="S59" s="209"/>
      <c r="T59" s="72"/>
      <c r="U59" s="73"/>
      <c r="V59" s="73"/>
      <c r="W59" s="73"/>
    </row>
    <row r="60" spans="1:23" s="48" customFormat="1" ht="18.75" x14ac:dyDescent="0.3">
      <c r="A60" s="71">
        <v>46</v>
      </c>
      <c r="B60" s="49" t="s">
        <v>231</v>
      </c>
      <c r="C60" s="50">
        <v>86.856999999999999</v>
      </c>
      <c r="D60" s="237"/>
      <c r="E60" s="237">
        <v>0</v>
      </c>
      <c r="F60" s="72">
        <f t="shared" si="1"/>
        <v>0</v>
      </c>
      <c r="G60" s="239"/>
      <c r="H60" s="72"/>
      <c r="I60" s="239"/>
      <c r="J60" s="239"/>
      <c r="K60" s="239"/>
      <c r="L60" s="209"/>
      <c r="M60" s="209"/>
      <c r="N60" s="209"/>
      <c r="O60" s="209"/>
      <c r="P60" s="72"/>
      <c r="Q60" s="58"/>
      <c r="R60" s="72"/>
      <c r="S60" s="209"/>
      <c r="T60" s="72"/>
      <c r="U60" s="73"/>
      <c r="V60" s="73"/>
      <c r="W60" s="73"/>
    </row>
    <row r="61" spans="1:23" s="48" customFormat="1" ht="18.75" x14ac:dyDescent="0.3">
      <c r="A61" s="71">
        <v>47</v>
      </c>
      <c r="B61" s="49" t="s">
        <v>232</v>
      </c>
      <c r="C61" s="50">
        <v>72.566999999999993</v>
      </c>
      <c r="D61" s="237"/>
      <c r="E61" s="237">
        <v>0</v>
      </c>
      <c r="F61" s="72">
        <f t="shared" si="1"/>
        <v>0</v>
      </c>
      <c r="G61" s="239"/>
      <c r="H61" s="72"/>
      <c r="I61" s="239"/>
      <c r="J61" s="239"/>
      <c r="K61" s="239"/>
      <c r="L61" s="209"/>
      <c r="M61" s="209"/>
      <c r="N61" s="209"/>
      <c r="O61" s="209"/>
      <c r="P61" s="72"/>
      <c r="Q61" s="58"/>
      <c r="R61" s="72"/>
      <c r="S61" s="209"/>
      <c r="T61" s="72"/>
      <c r="U61" s="73"/>
      <c r="V61" s="73"/>
      <c r="W61" s="73"/>
    </row>
    <row r="62" spans="1:23" s="46" customFormat="1" ht="18.75" x14ac:dyDescent="0.3">
      <c r="A62" s="92">
        <v>48</v>
      </c>
      <c r="B62" s="86" t="s">
        <v>62</v>
      </c>
      <c r="C62" s="87">
        <v>24.282</v>
      </c>
      <c r="D62" s="233">
        <v>0</v>
      </c>
      <c r="E62" s="233">
        <v>0</v>
      </c>
      <c r="F62" s="94">
        <f t="shared" si="1"/>
        <v>0</v>
      </c>
      <c r="G62" s="235"/>
      <c r="H62" s="94"/>
      <c r="I62" s="235"/>
      <c r="J62" s="235"/>
      <c r="K62" s="235"/>
      <c r="L62" s="210"/>
      <c r="M62" s="210"/>
      <c r="N62" s="210"/>
      <c r="O62" s="210"/>
      <c r="P62" s="94"/>
      <c r="Q62" s="102"/>
      <c r="R62" s="94"/>
      <c r="S62" s="210"/>
      <c r="T62" s="94"/>
      <c r="U62" s="95"/>
      <c r="V62" s="95"/>
      <c r="W62" s="95"/>
    </row>
    <row r="63" spans="1:23" s="46" customFormat="1" ht="18.75" x14ac:dyDescent="0.3">
      <c r="A63" s="92">
        <v>49</v>
      </c>
      <c r="B63" s="86" t="s">
        <v>61</v>
      </c>
      <c r="C63" s="87">
        <v>47.207999999999998</v>
      </c>
      <c r="D63" s="233">
        <v>0</v>
      </c>
      <c r="E63" s="233">
        <v>0</v>
      </c>
      <c r="F63" s="94">
        <f t="shared" si="1"/>
        <v>0</v>
      </c>
      <c r="G63" s="235"/>
      <c r="H63" s="94"/>
      <c r="I63" s="235"/>
      <c r="J63" s="235"/>
      <c r="K63" s="235"/>
      <c r="L63" s="210"/>
      <c r="M63" s="210"/>
      <c r="N63" s="210"/>
      <c r="O63" s="210"/>
      <c r="P63" s="94"/>
      <c r="Q63" s="102"/>
      <c r="R63" s="94"/>
      <c r="S63" s="210"/>
      <c r="T63" s="94"/>
      <c r="U63" s="95"/>
      <c r="V63" s="95"/>
      <c r="W63" s="95"/>
    </row>
    <row r="64" spans="1:23" s="162" customFormat="1" ht="18.75" x14ac:dyDescent="0.3">
      <c r="A64" s="167">
        <v>50</v>
      </c>
      <c r="B64" s="154" t="s">
        <v>63</v>
      </c>
      <c r="C64" s="155">
        <f>SUM(C65:C73)</f>
        <v>476.72500000000002</v>
      </c>
      <c r="D64" s="215">
        <f t="shared" ref="D64:S64" si="12">SUM(D65:D73)</f>
        <v>0</v>
      </c>
      <c r="E64" s="215">
        <f t="shared" si="12"/>
        <v>0</v>
      </c>
      <c r="F64" s="218">
        <f t="shared" si="1"/>
        <v>0</v>
      </c>
      <c r="G64" s="215">
        <f t="shared" si="12"/>
        <v>0</v>
      </c>
      <c r="H64" s="218">
        <v>0</v>
      </c>
      <c r="I64" s="215">
        <f t="shared" si="12"/>
        <v>0</v>
      </c>
      <c r="J64" s="215">
        <f t="shared" si="12"/>
        <v>0</v>
      </c>
      <c r="K64" s="215">
        <f t="shared" si="12"/>
        <v>0</v>
      </c>
      <c r="L64" s="161">
        <f t="shared" si="12"/>
        <v>0</v>
      </c>
      <c r="M64" s="161">
        <f t="shared" si="12"/>
        <v>0</v>
      </c>
      <c r="N64" s="161">
        <f t="shared" si="12"/>
        <v>0</v>
      </c>
      <c r="O64" s="161">
        <f t="shared" si="12"/>
        <v>0</v>
      </c>
      <c r="P64" s="218">
        <v>0</v>
      </c>
      <c r="Q64" s="161">
        <f t="shared" si="12"/>
        <v>0</v>
      </c>
      <c r="R64" s="218">
        <v>0</v>
      </c>
      <c r="S64" s="161">
        <f t="shared" si="12"/>
        <v>0</v>
      </c>
      <c r="T64" s="218">
        <v>0</v>
      </c>
      <c r="U64" s="194"/>
      <c r="V64" s="194"/>
      <c r="W64" s="194"/>
    </row>
    <row r="65" spans="1:23" s="42" customFormat="1" ht="18.75" x14ac:dyDescent="0.3">
      <c r="A65" s="35">
        <v>51</v>
      </c>
      <c r="B65" s="44" t="s">
        <v>304</v>
      </c>
      <c r="C65" s="37">
        <v>68.546999999999997</v>
      </c>
      <c r="D65" s="238">
        <v>0</v>
      </c>
      <c r="E65" s="238">
        <v>0</v>
      </c>
      <c r="F65" s="32">
        <f t="shared" si="1"/>
        <v>0</v>
      </c>
      <c r="G65" s="240"/>
      <c r="H65" s="67"/>
      <c r="I65" s="240"/>
      <c r="J65" s="240"/>
      <c r="K65" s="240"/>
      <c r="L65" s="211"/>
      <c r="M65" s="211"/>
      <c r="N65" s="211"/>
      <c r="O65" s="211"/>
      <c r="P65" s="67"/>
      <c r="Q65" s="208"/>
      <c r="R65" s="67"/>
      <c r="S65" s="211"/>
      <c r="T65" s="67"/>
      <c r="U65" s="68"/>
      <c r="V65" s="68"/>
      <c r="W65" s="68"/>
    </row>
    <row r="66" spans="1:23" s="48" customFormat="1" ht="18.75" x14ac:dyDescent="0.3">
      <c r="A66" s="71">
        <v>52</v>
      </c>
      <c r="B66" s="56" t="s">
        <v>65</v>
      </c>
      <c r="C66" s="50">
        <v>244.077</v>
      </c>
      <c r="D66" s="237">
        <v>0</v>
      </c>
      <c r="E66" s="237">
        <v>0</v>
      </c>
      <c r="F66" s="72">
        <f t="shared" si="1"/>
        <v>0</v>
      </c>
      <c r="G66" s="239"/>
      <c r="H66" s="72"/>
      <c r="I66" s="239"/>
      <c r="J66" s="239"/>
      <c r="K66" s="239"/>
      <c r="L66" s="209"/>
      <c r="M66" s="209"/>
      <c r="N66" s="209"/>
      <c r="O66" s="209"/>
      <c r="P66" s="72"/>
      <c r="Q66" s="58"/>
      <c r="R66" s="72"/>
      <c r="S66" s="209"/>
      <c r="T66" s="72"/>
      <c r="U66" s="73"/>
      <c r="V66" s="73"/>
      <c r="W66" s="73"/>
    </row>
    <row r="67" spans="1:23" s="46" customFormat="1" ht="18.75" x14ac:dyDescent="0.3">
      <c r="A67" s="92">
        <v>53</v>
      </c>
      <c r="B67" s="86" t="s">
        <v>67</v>
      </c>
      <c r="C67" s="87">
        <v>11.11</v>
      </c>
      <c r="D67" s="233">
        <v>0</v>
      </c>
      <c r="E67" s="233">
        <v>0</v>
      </c>
      <c r="F67" s="94">
        <f t="shared" si="1"/>
        <v>0</v>
      </c>
      <c r="G67" s="235"/>
      <c r="H67" s="94"/>
      <c r="I67" s="235"/>
      <c r="J67" s="235"/>
      <c r="K67" s="235"/>
      <c r="L67" s="210"/>
      <c r="M67" s="210"/>
      <c r="N67" s="210"/>
      <c r="O67" s="210"/>
      <c r="P67" s="94"/>
      <c r="Q67" s="102"/>
      <c r="R67" s="94"/>
      <c r="S67" s="210"/>
      <c r="T67" s="94"/>
      <c r="U67" s="95"/>
      <c r="V67" s="95"/>
      <c r="W67" s="95"/>
    </row>
    <row r="68" spans="1:23" s="46" customFormat="1" ht="18.75" x14ac:dyDescent="0.3">
      <c r="A68" s="92">
        <v>54</v>
      </c>
      <c r="B68" s="86" t="s">
        <v>68</v>
      </c>
      <c r="C68" s="87">
        <v>25.509</v>
      </c>
      <c r="D68" s="233">
        <v>0</v>
      </c>
      <c r="E68" s="233">
        <v>0</v>
      </c>
      <c r="F68" s="94">
        <f t="shared" si="1"/>
        <v>0</v>
      </c>
      <c r="G68" s="235"/>
      <c r="H68" s="94"/>
      <c r="I68" s="235"/>
      <c r="J68" s="235"/>
      <c r="K68" s="235"/>
      <c r="L68" s="210"/>
      <c r="M68" s="210"/>
      <c r="N68" s="210"/>
      <c r="O68" s="210"/>
      <c r="P68" s="94"/>
      <c r="Q68" s="102"/>
      <c r="R68" s="94"/>
      <c r="S68" s="210"/>
      <c r="T68" s="94"/>
      <c r="U68" s="95"/>
      <c r="V68" s="95"/>
      <c r="W68" s="95"/>
    </row>
    <row r="69" spans="1:23" s="46" customFormat="1" ht="18.75" x14ac:dyDescent="0.3">
      <c r="A69" s="92">
        <v>55</v>
      </c>
      <c r="B69" s="86" t="s">
        <v>69</v>
      </c>
      <c r="C69" s="87">
        <v>33.109000000000002</v>
      </c>
      <c r="D69" s="233">
        <v>0</v>
      </c>
      <c r="E69" s="233">
        <v>0</v>
      </c>
      <c r="F69" s="94">
        <f t="shared" si="1"/>
        <v>0</v>
      </c>
      <c r="G69" s="235"/>
      <c r="H69" s="94"/>
      <c r="I69" s="235"/>
      <c r="J69" s="235"/>
      <c r="K69" s="235"/>
      <c r="L69" s="210"/>
      <c r="M69" s="210"/>
      <c r="N69" s="210"/>
      <c r="O69" s="210"/>
      <c r="P69" s="94"/>
      <c r="Q69" s="102"/>
      <c r="R69" s="94"/>
      <c r="S69" s="210"/>
      <c r="T69" s="94"/>
      <c r="U69" s="95"/>
      <c r="V69" s="95"/>
      <c r="W69" s="95"/>
    </row>
    <row r="70" spans="1:23" s="46" customFormat="1" ht="18.75" x14ac:dyDescent="0.3">
      <c r="A70" s="92">
        <v>56</v>
      </c>
      <c r="B70" s="86" t="s">
        <v>70</v>
      </c>
      <c r="C70" s="87">
        <v>15.064</v>
      </c>
      <c r="D70" s="233">
        <v>0</v>
      </c>
      <c r="E70" s="233">
        <v>0</v>
      </c>
      <c r="F70" s="94">
        <f t="shared" si="1"/>
        <v>0</v>
      </c>
      <c r="G70" s="235"/>
      <c r="H70" s="94"/>
      <c r="I70" s="235"/>
      <c r="J70" s="235"/>
      <c r="K70" s="235"/>
      <c r="L70" s="210"/>
      <c r="M70" s="210"/>
      <c r="N70" s="210"/>
      <c r="O70" s="210"/>
      <c r="P70" s="94"/>
      <c r="Q70" s="102"/>
      <c r="R70" s="94"/>
      <c r="S70" s="210"/>
      <c r="T70" s="94"/>
      <c r="U70" s="95"/>
      <c r="V70" s="95"/>
      <c r="W70" s="95"/>
    </row>
    <row r="71" spans="1:23" s="46" customFormat="1" ht="18.75" x14ac:dyDescent="0.3">
      <c r="A71" s="92">
        <v>57</v>
      </c>
      <c r="B71" s="86" t="s">
        <v>283</v>
      </c>
      <c r="C71" s="87">
        <v>38.098999999999997</v>
      </c>
      <c r="D71" s="233">
        <v>0</v>
      </c>
      <c r="E71" s="233">
        <v>0</v>
      </c>
      <c r="F71" s="94">
        <f t="shared" si="1"/>
        <v>0</v>
      </c>
      <c r="G71" s="235"/>
      <c r="H71" s="94"/>
      <c r="I71" s="235"/>
      <c r="J71" s="235"/>
      <c r="K71" s="235"/>
      <c r="L71" s="210"/>
      <c r="M71" s="210"/>
      <c r="N71" s="210"/>
      <c r="O71" s="210"/>
      <c r="P71" s="94"/>
      <c r="Q71" s="102"/>
      <c r="R71" s="94"/>
      <c r="S71" s="210"/>
      <c r="T71" s="94"/>
      <c r="U71" s="95"/>
      <c r="V71" s="95"/>
      <c r="W71" s="95"/>
    </row>
    <row r="72" spans="1:23" s="46" customFormat="1" ht="18.75" x14ac:dyDescent="0.3">
      <c r="A72" s="92">
        <v>58</v>
      </c>
      <c r="B72" s="86" t="s">
        <v>188</v>
      </c>
      <c r="C72" s="87">
        <v>13.118</v>
      </c>
      <c r="D72" s="233">
        <v>0</v>
      </c>
      <c r="E72" s="233">
        <v>0</v>
      </c>
      <c r="F72" s="94">
        <f t="shared" si="1"/>
        <v>0</v>
      </c>
      <c r="G72" s="235"/>
      <c r="H72" s="94"/>
      <c r="I72" s="235"/>
      <c r="J72" s="235"/>
      <c r="K72" s="235"/>
      <c r="L72" s="210"/>
      <c r="M72" s="210"/>
      <c r="N72" s="210"/>
      <c r="O72" s="210"/>
      <c r="P72" s="94"/>
      <c r="Q72" s="102"/>
      <c r="R72" s="94"/>
      <c r="S72" s="210"/>
      <c r="T72" s="94"/>
      <c r="U72" s="95"/>
      <c r="V72" s="95"/>
      <c r="W72" s="95"/>
    </row>
    <row r="73" spans="1:23" s="46" customFormat="1" ht="18.75" x14ac:dyDescent="0.3">
      <c r="A73" s="92">
        <v>59</v>
      </c>
      <c r="B73" s="86" t="s">
        <v>66</v>
      </c>
      <c r="C73" s="87">
        <v>28.091999999999999</v>
      </c>
      <c r="D73" s="233">
        <v>0</v>
      </c>
      <c r="E73" s="233">
        <v>0</v>
      </c>
      <c r="F73" s="94">
        <f t="shared" si="1"/>
        <v>0</v>
      </c>
      <c r="G73" s="235"/>
      <c r="H73" s="94"/>
      <c r="I73" s="235"/>
      <c r="J73" s="235"/>
      <c r="K73" s="235"/>
      <c r="L73" s="210"/>
      <c r="M73" s="210"/>
      <c r="N73" s="210"/>
      <c r="O73" s="210"/>
      <c r="P73" s="94"/>
      <c r="Q73" s="102"/>
      <c r="R73" s="94"/>
      <c r="S73" s="210"/>
      <c r="T73" s="94"/>
      <c r="U73" s="95"/>
      <c r="V73" s="95"/>
      <c r="W73" s="95"/>
    </row>
    <row r="74" spans="1:23" s="162" customFormat="1" ht="18.75" x14ac:dyDescent="0.3">
      <c r="A74" s="167">
        <v>60</v>
      </c>
      <c r="B74" s="154" t="s">
        <v>72</v>
      </c>
      <c r="C74" s="155">
        <f>SUM(C75:C76)</f>
        <v>182.91399999999999</v>
      </c>
      <c r="D74" s="215">
        <f t="shared" ref="D74:S74" si="13">SUM(D75:D76)</f>
        <v>0</v>
      </c>
      <c r="E74" s="215">
        <f t="shared" si="13"/>
        <v>0</v>
      </c>
      <c r="F74" s="218">
        <f t="shared" si="1"/>
        <v>0</v>
      </c>
      <c r="G74" s="215">
        <f t="shared" si="13"/>
        <v>0</v>
      </c>
      <c r="H74" s="218">
        <v>0</v>
      </c>
      <c r="I74" s="215">
        <f t="shared" si="13"/>
        <v>0</v>
      </c>
      <c r="J74" s="215">
        <f t="shared" si="13"/>
        <v>0</v>
      </c>
      <c r="K74" s="215">
        <f t="shared" si="13"/>
        <v>0</v>
      </c>
      <c r="L74" s="161">
        <f t="shared" si="13"/>
        <v>0</v>
      </c>
      <c r="M74" s="161">
        <f t="shared" si="13"/>
        <v>0</v>
      </c>
      <c r="N74" s="161">
        <f t="shared" si="13"/>
        <v>0</v>
      </c>
      <c r="O74" s="161">
        <f t="shared" si="13"/>
        <v>0</v>
      </c>
      <c r="P74" s="218">
        <v>0</v>
      </c>
      <c r="Q74" s="161">
        <f t="shared" si="13"/>
        <v>0</v>
      </c>
      <c r="R74" s="218">
        <v>0</v>
      </c>
      <c r="S74" s="161">
        <f t="shared" si="13"/>
        <v>0</v>
      </c>
      <c r="T74" s="218">
        <v>0</v>
      </c>
      <c r="U74" s="194"/>
      <c r="V74" s="194"/>
      <c r="W74" s="194"/>
    </row>
    <row r="75" spans="1:23" s="48" customFormat="1" ht="18.75" x14ac:dyDescent="0.3">
      <c r="A75" s="71">
        <v>61</v>
      </c>
      <c r="B75" s="49" t="s">
        <v>73</v>
      </c>
      <c r="C75" s="50">
        <v>117.03700000000001</v>
      </c>
      <c r="D75" s="237">
        <v>0</v>
      </c>
      <c r="E75" s="237">
        <v>0</v>
      </c>
      <c r="F75" s="72">
        <f t="shared" si="1"/>
        <v>0</v>
      </c>
      <c r="G75" s="239"/>
      <c r="H75" s="72"/>
      <c r="I75" s="239"/>
      <c r="J75" s="239"/>
      <c r="K75" s="239"/>
      <c r="L75" s="209"/>
      <c r="M75" s="209"/>
      <c r="N75" s="209"/>
      <c r="O75" s="209"/>
      <c r="P75" s="72"/>
      <c r="Q75" s="58"/>
      <c r="R75" s="72"/>
      <c r="S75" s="209"/>
      <c r="T75" s="72"/>
      <c r="U75" s="73"/>
      <c r="V75" s="73"/>
      <c r="W75" s="73"/>
    </row>
    <row r="76" spans="1:23" s="46" customFormat="1" ht="18.75" x14ac:dyDescent="0.3">
      <c r="A76" s="92">
        <v>62</v>
      </c>
      <c r="B76" s="93" t="s">
        <v>74</v>
      </c>
      <c r="C76" s="87">
        <v>65.876999999999995</v>
      </c>
      <c r="D76" s="233">
        <v>0</v>
      </c>
      <c r="E76" s="233">
        <v>0</v>
      </c>
      <c r="F76" s="83">
        <f t="shared" si="1"/>
        <v>0</v>
      </c>
      <c r="G76" s="235"/>
      <c r="H76" s="94"/>
      <c r="I76" s="235"/>
      <c r="J76" s="235"/>
      <c r="K76" s="235"/>
      <c r="L76" s="210"/>
      <c r="M76" s="210"/>
      <c r="N76" s="210"/>
      <c r="O76" s="210"/>
      <c r="P76" s="94"/>
      <c r="Q76" s="102"/>
      <c r="R76" s="94"/>
      <c r="S76" s="210"/>
      <c r="T76" s="94"/>
      <c r="U76" s="95"/>
      <c r="V76" s="95"/>
      <c r="W76" s="95"/>
    </row>
    <row r="77" spans="1:23" s="162" customFormat="1" ht="20.25" customHeight="1" x14ac:dyDescent="0.3">
      <c r="A77" s="167">
        <v>63</v>
      </c>
      <c r="B77" s="154" t="s">
        <v>75</v>
      </c>
      <c r="C77" s="155">
        <f>SUM(C78:C90)</f>
        <v>568.16800000000001</v>
      </c>
      <c r="D77" s="215">
        <f t="shared" ref="D77:S77" si="14">SUM(D78:D90)</f>
        <v>0</v>
      </c>
      <c r="E77" s="215">
        <f t="shared" si="14"/>
        <v>0</v>
      </c>
      <c r="F77" s="195">
        <f t="shared" si="1"/>
        <v>0</v>
      </c>
      <c r="G77" s="215">
        <f t="shared" si="14"/>
        <v>0</v>
      </c>
      <c r="H77" s="218">
        <v>0</v>
      </c>
      <c r="I77" s="215">
        <f t="shared" si="14"/>
        <v>0</v>
      </c>
      <c r="J77" s="215">
        <f t="shared" si="14"/>
        <v>0</v>
      </c>
      <c r="K77" s="215">
        <f t="shared" si="14"/>
        <v>0</v>
      </c>
      <c r="L77" s="161">
        <f t="shared" si="14"/>
        <v>0</v>
      </c>
      <c r="M77" s="161">
        <f t="shared" si="14"/>
        <v>0</v>
      </c>
      <c r="N77" s="161">
        <f t="shared" si="14"/>
        <v>0</v>
      </c>
      <c r="O77" s="161">
        <f t="shared" si="14"/>
        <v>0</v>
      </c>
      <c r="P77" s="218">
        <v>0</v>
      </c>
      <c r="Q77" s="161">
        <f t="shared" si="14"/>
        <v>0</v>
      </c>
      <c r="R77" s="218">
        <v>0</v>
      </c>
      <c r="S77" s="161">
        <f t="shared" si="14"/>
        <v>0</v>
      </c>
      <c r="T77" s="218">
        <v>0</v>
      </c>
      <c r="U77" s="194"/>
      <c r="V77" s="194"/>
      <c r="W77" s="194"/>
    </row>
    <row r="78" spans="1:23" s="42" customFormat="1" ht="20.25" customHeight="1" x14ac:dyDescent="0.3">
      <c r="A78" s="43">
        <v>64</v>
      </c>
      <c r="B78" s="44" t="s">
        <v>241</v>
      </c>
      <c r="C78" s="37">
        <v>233.06100000000001</v>
      </c>
      <c r="D78" s="238">
        <v>0</v>
      </c>
      <c r="E78" s="238">
        <v>0</v>
      </c>
      <c r="F78" s="32">
        <f t="shared" si="1"/>
        <v>0</v>
      </c>
      <c r="G78" s="240"/>
      <c r="H78" s="67"/>
      <c r="I78" s="240"/>
      <c r="J78" s="240"/>
      <c r="K78" s="240"/>
      <c r="L78" s="211"/>
      <c r="M78" s="211"/>
      <c r="N78" s="211"/>
      <c r="O78" s="211"/>
      <c r="P78" s="67"/>
      <c r="Q78" s="208"/>
      <c r="R78" s="67"/>
      <c r="S78" s="211"/>
      <c r="T78" s="67"/>
      <c r="U78" s="68"/>
      <c r="V78" s="68"/>
      <c r="W78" s="68"/>
    </row>
    <row r="79" spans="1:23" s="48" customFormat="1" ht="20.25" customHeight="1" x14ac:dyDescent="0.3">
      <c r="A79" s="71">
        <v>65</v>
      </c>
      <c r="B79" s="56" t="s">
        <v>76</v>
      </c>
      <c r="C79" s="50"/>
      <c r="D79" s="237">
        <v>0</v>
      </c>
      <c r="E79" s="237"/>
      <c r="F79" s="72">
        <v>0</v>
      </c>
      <c r="G79" s="239"/>
      <c r="H79" s="72"/>
      <c r="I79" s="239"/>
      <c r="J79" s="239"/>
      <c r="K79" s="239"/>
      <c r="L79" s="209"/>
      <c r="M79" s="209"/>
      <c r="N79" s="209"/>
      <c r="O79" s="209"/>
      <c r="P79" s="72"/>
      <c r="Q79" s="58"/>
      <c r="R79" s="72"/>
      <c r="S79" s="209"/>
      <c r="T79" s="72"/>
      <c r="U79" s="73"/>
      <c r="V79" s="73"/>
      <c r="W79" s="73"/>
    </row>
    <row r="80" spans="1:23" s="48" customFormat="1" ht="20.25" customHeight="1" x14ac:dyDescent="0.3">
      <c r="A80" s="71">
        <v>66</v>
      </c>
      <c r="B80" s="56" t="s">
        <v>235</v>
      </c>
      <c r="C80" s="50">
        <v>29.686</v>
      </c>
      <c r="D80" s="237"/>
      <c r="E80" s="237">
        <v>0</v>
      </c>
      <c r="F80" s="72">
        <f t="shared" ref="F80:F141" si="15">E80/C80</f>
        <v>0</v>
      </c>
      <c r="G80" s="239"/>
      <c r="H80" s="72"/>
      <c r="I80" s="239"/>
      <c r="J80" s="239"/>
      <c r="K80" s="239"/>
      <c r="L80" s="209"/>
      <c r="M80" s="209"/>
      <c r="N80" s="209"/>
      <c r="O80" s="209"/>
      <c r="P80" s="72"/>
      <c r="Q80" s="58"/>
      <c r="R80" s="72"/>
      <c r="S80" s="209"/>
      <c r="T80" s="72"/>
      <c r="U80" s="73"/>
      <c r="V80" s="73"/>
      <c r="W80" s="73"/>
    </row>
    <row r="81" spans="1:23" s="48" customFormat="1" ht="20.25" customHeight="1" x14ac:dyDescent="0.3">
      <c r="A81" s="71">
        <v>67</v>
      </c>
      <c r="B81" s="56" t="s">
        <v>236</v>
      </c>
      <c r="C81" s="50">
        <v>2.919</v>
      </c>
      <c r="D81" s="237"/>
      <c r="E81" s="237">
        <v>0</v>
      </c>
      <c r="F81" s="72">
        <f t="shared" si="15"/>
        <v>0</v>
      </c>
      <c r="G81" s="239"/>
      <c r="H81" s="72"/>
      <c r="I81" s="239"/>
      <c r="J81" s="239"/>
      <c r="K81" s="239"/>
      <c r="L81" s="209"/>
      <c r="M81" s="209"/>
      <c r="N81" s="209"/>
      <c r="O81" s="209"/>
      <c r="P81" s="72"/>
      <c r="Q81" s="58"/>
      <c r="R81" s="72"/>
      <c r="S81" s="209"/>
      <c r="T81" s="72"/>
      <c r="U81" s="73"/>
      <c r="V81" s="73"/>
      <c r="W81" s="73"/>
    </row>
    <row r="82" spans="1:23" s="48" customFormat="1" ht="20.25" customHeight="1" x14ac:dyDescent="0.3">
      <c r="A82" s="71">
        <v>68</v>
      </c>
      <c r="B82" s="56" t="s">
        <v>237</v>
      </c>
      <c r="C82" s="50">
        <v>5.08</v>
      </c>
      <c r="D82" s="237"/>
      <c r="E82" s="237">
        <v>0</v>
      </c>
      <c r="F82" s="72">
        <f t="shared" si="15"/>
        <v>0</v>
      </c>
      <c r="G82" s="239"/>
      <c r="H82" s="72"/>
      <c r="I82" s="239"/>
      <c r="J82" s="239"/>
      <c r="K82" s="239"/>
      <c r="L82" s="209"/>
      <c r="M82" s="209"/>
      <c r="N82" s="209"/>
      <c r="O82" s="209"/>
      <c r="P82" s="72"/>
      <c r="Q82" s="58"/>
      <c r="R82" s="72"/>
      <c r="S82" s="209"/>
      <c r="T82" s="72"/>
      <c r="U82" s="73"/>
      <c r="V82" s="73"/>
      <c r="W82" s="73"/>
    </row>
    <row r="83" spans="1:23" s="48" customFormat="1" ht="20.25" customHeight="1" x14ac:dyDescent="0.3">
      <c r="A83" s="71">
        <v>69</v>
      </c>
      <c r="B83" s="56" t="s">
        <v>238</v>
      </c>
      <c r="C83" s="50">
        <v>1.2609999999999999</v>
      </c>
      <c r="D83" s="237"/>
      <c r="E83" s="237">
        <v>0</v>
      </c>
      <c r="F83" s="72">
        <f t="shared" si="15"/>
        <v>0</v>
      </c>
      <c r="G83" s="239"/>
      <c r="H83" s="72"/>
      <c r="I83" s="239"/>
      <c r="J83" s="239"/>
      <c r="K83" s="239"/>
      <c r="L83" s="209"/>
      <c r="M83" s="209"/>
      <c r="N83" s="209"/>
      <c r="O83" s="209"/>
      <c r="P83" s="72"/>
      <c r="Q83" s="58"/>
      <c r="R83" s="72"/>
      <c r="S83" s="209"/>
      <c r="T83" s="72"/>
      <c r="U83" s="73"/>
      <c r="V83" s="73"/>
      <c r="W83" s="73"/>
    </row>
    <row r="84" spans="1:23" s="48" customFormat="1" ht="20.25" customHeight="1" x14ac:dyDescent="0.3">
      <c r="A84" s="71">
        <v>70</v>
      </c>
      <c r="B84" s="56" t="s">
        <v>239</v>
      </c>
      <c r="C84" s="50">
        <v>3.4750000000000001</v>
      </c>
      <c r="D84" s="237"/>
      <c r="E84" s="237">
        <v>0</v>
      </c>
      <c r="F84" s="72">
        <f t="shared" si="15"/>
        <v>0</v>
      </c>
      <c r="G84" s="239"/>
      <c r="H84" s="72"/>
      <c r="I84" s="239"/>
      <c r="J84" s="239"/>
      <c r="K84" s="239"/>
      <c r="L84" s="209"/>
      <c r="M84" s="209"/>
      <c r="N84" s="209"/>
      <c r="O84" s="209"/>
      <c r="P84" s="72"/>
      <c r="Q84" s="58"/>
      <c r="R84" s="72"/>
      <c r="S84" s="209"/>
      <c r="T84" s="72"/>
      <c r="U84" s="73"/>
      <c r="V84" s="73"/>
      <c r="W84" s="73"/>
    </row>
    <row r="85" spans="1:23" s="48" customFormat="1" ht="20.25" customHeight="1" x14ac:dyDescent="0.3">
      <c r="A85" s="71">
        <v>71</v>
      </c>
      <c r="B85" s="56" t="s">
        <v>240</v>
      </c>
      <c r="C85" s="50">
        <v>1.111</v>
      </c>
      <c r="D85" s="237"/>
      <c r="E85" s="237">
        <v>0</v>
      </c>
      <c r="F85" s="72">
        <f t="shared" si="15"/>
        <v>0</v>
      </c>
      <c r="G85" s="239"/>
      <c r="H85" s="72"/>
      <c r="I85" s="239"/>
      <c r="J85" s="239"/>
      <c r="K85" s="239"/>
      <c r="L85" s="209"/>
      <c r="M85" s="209"/>
      <c r="N85" s="209"/>
      <c r="O85" s="209"/>
      <c r="P85" s="72"/>
      <c r="Q85" s="58"/>
      <c r="R85" s="72"/>
      <c r="S85" s="209"/>
      <c r="T85" s="72"/>
      <c r="U85" s="73"/>
      <c r="V85" s="73"/>
      <c r="W85" s="73"/>
    </row>
    <row r="86" spans="1:23" s="46" customFormat="1" ht="20.25" customHeight="1" x14ac:dyDescent="0.3">
      <c r="A86" s="92">
        <v>72</v>
      </c>
      <c r="B86" s="99" t="s">
        <v>77</v>
      </c>
      <c r="C86" s="87">
        <v>9.93</v>
      </c>
      <c r="D86" s="233">
        <v>0</v>
      </c>
      <c r="E86" s="233">
        <v>0</v>
      </c>
      <c r="F86" s="94">
        <f t="shared" si="15"/>
        <v>0</v>
      </c>
      <c r="G86" s="235"/>
      <c r="H86" s="94"/>
      <c r="I86" s="235"/>
      <c r="J86" s="235"/>
      <c r="K86" s="235"/>
      <c r="L86" s="210"/>
      <c r="M86" s="210"/>
      <c r="N86" s="210"/>
      <c r="O86" s="210"/>
      <c r="P86" s="94"/>
      <c r="Q86" s="102"/>
      <c r="R86" s="94"/>
      <c r="S86" s="210"/>
      <c r="T86" s="94"/>
      <c r="U86" s="95"/>
      <c r="V86" s="95"/>
      <c r="W86" s="95"/>
    </row>
    <row r="87" spans="1:23" s="46" customFormat="1" ht="20.25" customHeight="1" x14ac:dyDescent="0.3">
      <c r="A87" s="92">
        <v>73</v>
      </c>
      <c r="B87" s="86" t="s">
        <v>79</v>
      </c>
      <c r="C87" s="87">
        <v>12.73</v>
      </c>
      <c r="D87" s="233">
        <v>0</v>
      </c>
      <c r="E87" s="233">
        <v>0</v>
      </c>
      <c r="F87" s="94">
        <f t="shared" si="15"/>
        <v>0</v>
      </c>
      <c r="G87" s="235"/>
      <c r="H87" s="94"/>
      <c r="I87" s="235"/>
      <c r="J87" s="235"/>
      <c r="K87" s="235"/>
      <c r="L87" s="210"/>
      <c r="M87" s="210"/>
      <c r="N87" s="210"/>
      <c r="O87" s="210"/>
      <c r="P87" s="94"/>
      <c r="Q87" s="102"/>
      <c r="R87" s="94"/>
      <c r="S87" s="210"/>
      <c r="T87" s="94"/>
      <c r="U87" s="95"/>
      <c r="V87" s="95"/>
      <c r="W87" s="95"/>
    </row>
    <row r="88" spans="1:23" s="46" customFormat="1" ht="20.25" customHeight="1" x14ac:dyDescent="0.3">
      <c r="A88" s="92">
        <v>74</v>
      </c>
      <c r="B88" s="86" t="s">
        <v>189</v>
      </c>
      <c r="C88" s="87">
        <v>21.9</v>
      </c>
      <c r="D88" s="233">
        <v>0</v>
      </c>
      <c r="E88" s="233">
        <v>0</v>
      </c>
      <c r="F88" s="94">
        <f t="shared" si="15"/>
        <v>0</v>
      </c>
      <c r="G88" s="235"/>
      <c r="H88" s="94"/>
      <c r="I88" s="235"/>
      <c r="J88" s="235"/>
      <c r="K88" s="235"/>
      <c r="L88" s="210"/>
      <c r="M88" s="210"/>
      <c r="N88" s="210"/>
      <c r="O88" s="210"/>
      <c r="P88" s="94"/>
      <c r="Q88" s="102"/>
      <c r="R88" s="94"/>
      <c r="S88" s="210"/>
      <c r="T88" s="94"/>
      <c r="U88" s="95"/>
      <c r="V88" s="95"/>
      <c r="W88" s="95"/>
    </row>
    <row r="89" spans="1:23" s="46" customFormat="1" ht="20.25" customHeight="1" x14ac:dyDescent="0.3">
      <c r="A89" s="92">
        <v>75</v>
      </c>
      <c r="B89" s="86" t="s">
        <v>302</v>
      </c>
      <c r="C89" s="87">
        <v>11.92</v>
      </c>
      <c r="D89" s="233">
        <v>0</v>
      </c>
      <c r="E89" s="233">
        <v>0</v>
      </c>
      <c r="F89" s="94">
        <f t="shared" si="15"/>
        <v>0</v>
      </c>
      <c r="G89" s="235"/>
      <c r="H89" s="94"/>
      <c r="I89" s="235"/>
      <c r="J89" s="235"/>
      <c r="K89" s="235"/>
      <c r="L89" s="210"/>
      <c r="M89" s="210"/>
      <c r="N89" s="210"/>
      <c r="O89" s="210"/>
      <c r="P89" s="94"/>
      <c r="Q89" s="102"/>
      <c r="R89" s="94"/>
      <c r="S89" s="210"/>
      <c r="T89" s="94"/>
      <c r="U89" s="95"/>
      <c r="V89" s="95"/>
      <c r="W89" s="95"/>
    </row>
    <row r="90" spans="1:23" s="46" customFormat="1" ht="20.25" customHeight="1" x14ac:dyDescent="0.3">
      <c r="A90" s="92">
        <v>76</v>
      </c>
      <c r="B90" s="86" t="s">
        <v>78</v>
      </c>
      <c r="C90" s="87">
        <v>235.095</v>
      </c>
      <c r="D90" s="233">
        <v>0</v>
      </c>
      <c r="E90" s="233">
        <v>0</v>
      </c>
      <c r="F90" s="94">
        <f t="shared" si="15"/>
        <v>0</v>
      </c>
      <c r="G90" s="235"/>
      <c r="H90" s="94"/>
      <c r="I90" s="235"/>
      <c r="J90" s="235"/>
      <c r="K90" s="235"/>
      <c r="L90" s="210"/>
      <c r="M90" s="210"/>
      <c r="N90" s="210"/>
      <c r="O90" s="210"/>
      <c r="P90" s="94"/>
      <c r="Q90" s="102"/>
      <c r="R90" s="94"/>
      <c r="S90" s="210"/>
      <c r="T90" s="94"/>
      <c r="U90" s="95"/>
      <c r="V90" s="95"/>
      <c r="W90" s="95"/>
    </row>
    <row r="91" spans="1:23" s="162" customFormat="1" ht="20.25" customHeight="1" x14ac:dyDescent="0.3">
      <c r="A91" s="167">
        <v>77</v>
      </c>
      <c r="B91" s="154" t="s">
        <v>81</v>
      </c>
      <c r="C91" s="155">
        <f>SUM(C92:C97)</f>
        <v>294.31900000000002</v>
      </c>
      <c r="D91" s="215">
        <f t="shared" ref="D91:S91" si="16">SUM(D92:D97)</f>
        <v>0</v>
      </c>
      <c r="E91" s="215">
        <f t="shared" si="16"/>
        <v>0</v>
      </c>
      <c r="F91" s="195">
        <f t="shared" si="15"/>
        <v>0</v>
      </c>
      <c r="G91" s="215">
        <f t="shared" si="16"/>
        <v>0</v>
      </c>
      <c r="H91" s="218">
        <v>0</v>
      </c>
      <c r="I91" s="215">
        <f t="shared" si="16"/>
        <v>0</v>
      </c>
      <c r="J91" s="215">
        <f t="shared" si="16"/>
        <v>0</v>
      </c>
      <c r="K91" s="215">
        <f t="shared" si="16"/>
        <v>0</v>
      </c>
      <c r="L91" s="161">
        <f t="shared" si="16"/>
        <v>0</v>
      </c>
      <c r="M91" s="161">
        <f t="shared" si="16"/>
        <v>0</v>
      </c>
      <c r="N91" s="161">
        <f t="shared" si="16"/>
        <v>0</v>
      </c>
      <c r="O91" s="161">
        <f t="shared" si="16"/>
        <v>0</v>
      </c>
      <c r="P91" s="218">
        <v>0</v>
      </c>
      <c r="Q91" s="161">
        <f t="shared" si="16"/>
        <v>0</v>
      </c>
      <c r="R91" s="218">
        <v>0</v>
      </c>
      <c r="S91" s="161">
        <f t="shared" si="16"/>
        <v>0</v>
      </c>
      <c r="T91" s="218">
        <v>0</v>
      </c>
      <c r="U91" s="194"/>
      <c r="V91" s="194"/>
      <c r="W91" s="194"/>
    </row>
    <row r="92" spans="1:23" s="42" customFormat="1" ht="20.25" customHeight="1" x14ac:dyDescent="0.3">
      <c r="A92" s="35">
        <v>78</v>
      </c>
      <c r="B92" s="36" t="s">
        <v>82</v>
      </c>
      <c r="C92" s="37">
        <v>30.4</v>
      </c>
      <c r="D92" s="238">
        <v>0</v>
      </c>
      <c r="E92" s="238">
        <v>0</v>
      </c>
      <c r="F92" s="32">
        <f t="shared" si="15"/>
        <v>0</v>
      </c>
      <c r="G92" s="240"/>
      <c r="H92" s="67"/>
      <c r="I92" s="240"/>
      <c r="J92" s="240"/>
      <c r="K92" s="240"/>
      <c r="L92" s="211"/>
      <c r="M92" s="211"/>
      <c r="N92" s="211"/>
      <c r="O92" s="211"/>
      <c r="P92" s="67"/>
      <c r="Q92" s="208"/>
      <c r="R92" s="67"/>
      <c r="S92" s="211"/>
      <c r="T92" s="67"/>
      <c r="U92" s="68"/>
      <c r="V92" s="68"/>
      <c r="W92" s="68"/>
    </row>
    <row r="93" spans="1:23" s="48" customFormat="1" ht="20.25" customHeight="1" x14ac:dyDescent="0.3">
      <c r="A93" s="71">
        <v>79</v>
      </c>
      <c r="B93" s="49" t="s">
        <v>83</v>
      </c>
      <c r="C93" s="50">
        <v>162.06700000000001</v>
      </c>
      <c r="D93" s="237">
        <v>0</v>
      </c>
      <c r="E93" s="237">
        <v>0</v>
      </c>
      <c r="F93" s="72">
        <f t="shared" si="15"/>
        <v>0</v>
      </c>
      <c r="G93" s="239"/>
      <c r="H93" s="72"/>
      <c r="I93" s="239"/>
      <c r="J93" s="239"/>
      <c r="K93" s="239"/>
      <c r="L93" s="209"/>
      <c r="M93" s="209"/>
      <c r="N93" s="209"/>
      <c r="O93" s="209"/>
      <c r="P93" s="72"/>
      <c r="Q93" s="58"/>
      <c r="R93" s="72"/>
      <c r="S93" s="209"/>
      <c r="T93" s="72"/>
      <c r="U93" s="73"/>
      <c r="V93" s="73"/>
      <c r="W93" s="73"/>
    </row>
    <row r="94" spans="1:23" s="46" customFormat="1" ht="20.25" customHeight="1" x14ac:dyDescent="0.3">
      <c r="A94" s="92">
        <v>80</v>
      </c>
      <c r="B94" s="86" t="s">
        <v>85</v>
      </c>
      <c r="C94" s="87">
        <v>17.209</v>
      </c>
      <c r="D94" s="233">
        <v>0</v>
      </c>
      <c r="E94" s="233">
        <v>0</v>
      </c>
      <c r="F94" s="94">
        <f t="shared" si="15"/>
        <v>0</v>
      </c>
      <c r="G94" s="235"/>
      <c r="H94" s="94"/>
      <c r="I94" s="235"/>
      <c r="J94" s="235"/>
      <c r="K94" s="235"/>
      <c r="L94" s="210"/>
      <c r="M94" s="210"/>
      <c r="N94" s="210"/>
      <c r="O94" s="210"/>
      <c r="P94" s="94"/>
      <c r="Q94" s="102"/>
      <c r="R94" s="94"/>
      <c r="S94" s="210"/>
      <c r="T94" s="94"/>
      <c r="U94" s="95"/>
      <c r="V94" s="95"/>
      <c r="W94" s="95"/>
    </row>
    <row r="95" spans="1:23" s="46" customFormat="1" ht="20.25" customHeight="1" x14ac:dyDescent="0.3">
      <c r="A95" s="92">
        <v>81</v>
      </c>
      <c r="B95" s="86" t="s">
        <v>286</v>
      </c>
      <c r="C95" s="87">
        <v>42.554000000000002</v>
      </c>
      <c r="D95" s="233">
        <v>0</v>
      </c>
      <c r="E95" s="233">
        <v>0</v>
      </c>
      <c r="F95" s="94">
        <f t="shared" si="15"/>
        <v>0</v>
      </c>
      <c r="G95" s="235"/>
      <c r="H95" s="94"/>
      <c r="I95" s="235"/>
      <c r="J95" s="235"/>
      <c r="K95" s="235"/>
      <c r="L95" s="210"/>
      <c r="M95" s="210"/>
      <c r="N95" s="210"/>
      <c r="O95" s="210"/>
      <c r="P95" s="94"/>
      <c r="Q95" s="102"/>
      <c r="R95" s="94"/>
      <c r="S95" s="210"/>
      <c r="T95" s="94"/>
      <c r="U95" s="95"/>
      <c r="V95" s="95"/>
      <c r="W95" s="95"/>
    </row>
    <row r="96" spans="1:23" s="46" customFormat="1" ht="20.25" customHeight="1" x14ac:dyDescent="0.3">
      <c r="A96" s="92">
        <v>82</v>
      </c>
      <c r="B96" s="86" t="s">
        <v>84</v>
      </c>
      <c r="C96" s="87">
        <v>31.93</v>
      </c>
      <c r="D96" s="233">
        <v>0</v>
      </c>
      <c r="E96" s="233">
        <v>0</v>
      </c>
      <c r="F96" s="94">
        <f t="shared" si="15"/>
        <v>0</v>
      </c>
      <c r="G96" s="235"/>
      <c r="H96" s="94"/>
      <c r="I96" s="235"/>
      <c r="J96" s="235"/>
      <c r="K96" s="235"/>
      <c r="L96" s="210"/>
      <c r="M96" s="210"/>
      <c r="N96" s="210"/>
      <c r="O96" s="210"/>
      <c r="P96" s="94"/>
      <c r="Q96" s="102"/>
      <c r="R96" s="94"/>
      <c r="S96" s="210"/>
      <c r="T96" s="94"/>
      <c r="U96" s="95"/>
      <c r="V96" s="95"/>
      <c r="W96" s="95"/>
    </row>
    <row r="97" spans="1:23" s="46" customFormat="1" ht="20.25" customHeight="1" x14ac:dyDescent="0.3">
      <c r="A97" s="92">
        <v>83</v>
      </c>
      <c r="B97" s="86" t="s">
        <v>86</v>
      </c>
      <c r="C97" s="87">
        <v>10.159000000000001</v>
      </c>
      <c r="D97" s="233">
        <v>0</v>
      </c>
      <c r="E97" s="233">
        <v>0</v>
      </c>
      <c r="F97" s="94">
        <f t="shared" si="15"/>
        <v>0</v>
      </c>
      <c r="G97" s="235"/>
      <c r="H97" s="94"/>
      <c r="I97" s="235"/>
      <c r="J97" s="235"/>
      <c r="K97" s="235"/>
      <c r="L97" s="210"/>
      <c r="M97" s="210"/>
      <c r="N97" s="210"/>
      <c r="O97" s="210"/>
      <c r="P97" s="94"/>
      <c r="Q97" s="102"/>
      <c r="R97" s="94"/>
      <c r="S97" s="210"/>
      <c r="T97" s="94"/>
      <c r="U97" s="95"/>
      <c r="V97" s="95"/>
      <c r="W97" s="95"/>
    </row>
    <row r="98" spans="1:23" s="162" customFormat="1" ht="23.25" customHeight="1" x14ac:dyDescent="0.3">
      <c r="A98" s="167">
        <v>84</v>
      </c>
      <c r="B98" s="154" t="s">
        <v>87</v>
      </c>
      <c r="C98" s="155">
        <f>SUM(C99:C100)</f>
        <v>160.155</v>
      </c>
      <c r="D98" s="215">
        <f t="shared" ref="D98:S98" si="17">SUM(D99:D100)</f>
        <v>0</v>
      </c>
      <c r="E98" s="215">
        <f t="shared" si="17"/>
        <v>0</v>
      </c>
      <c r="F98" s="195">
        <f t="shared" si="15"/>
        <v>0</v>
      </c>
      <c r="G98" s="215">
        <f t="shared" si="17"/>
        <v>0</v>
      </c>
      <c r="H98" s="218">
        <v>0</v>
      </c>
      <c r="I98" s="215">
        <f t="shared" si="17"/>
        <v>0</v>
      </c>
      <c r="J98" s="215">
        <f t="shared" si="17"/>
        <v>0</v>
      </c>
      <c r="K98" s="215">
        <f t="shared" si="17"/>
        <v>0</v>
      </c>
      <c r="L98" s="161">
        <f t="shared" si="17"/>
        <v>0</v>
      </c>
      <c r="M98" s="161">
        <f t="shared" si="17"/>
        <v>0</v>
      </c>
      <c r="N98" s="161">
        <f t="shared" si="17"/>
        <v>0</v>
      </c>
      <c r="O98" s="161">
        <f t="shared" si="17"/>
        <v>0</v>
      </c>
      <c r="P98" s="218">
        <v>0</v>
      </c>
      <c r="Q98" s="161">
        <f t="shared" si="17"/>
        <v>0</v>
      </c>
      <c r="R98" s="218">
        <v>0</v>
      </c>
      <c r="S98" s="161">
        <f t="shared" si="17"/>
        <v>0</v>
      </c>
      <c r="T98" s="218">
        <v>0</v>
      </c>
      <c r="U98" s="194"/>
      <c r="V98" s="194"/>
      <c r="W98" s="194"/>
    </row>
    <row r="99" spans="1:23" s="48" customFormat="1" ht="20.25" customHeight="1" x14ac:dyDescent="0.3">
      <c r="A99" s="71">
        <v>85</v>
      </c>
      <c r="B99" s="49" t="s">
        <v>88</v>
      </c>
      <c r="C99" s="50">
        <v>34.854999999999997</v>
      </c>
      <c r="D99" s="237">
        <v>0</v>
      </c>
      <c r="E99" s="237">
        <v>0</v>
      </c>
      <c r="F99" s="72">
        <f t="shared" si="15"/>
        <v>0</v>
      </c>
      <c r="G99" s="239"/>
      <c r="H99" s="72"/>
      <c r="I99" s="239"/>
      <c r="J99" s="239"/>
      <c r="K99" s="239"/>
      <c r="L99" s="209"/>
      <c r="M99" s="209"/>
      <c r="N99" s="209"/>
      <c r="O99" s="209"/>
      <c r="P99" s="72"/>
      <c r="Q99" s="58"/>
      <c r="R99" s="72"/>
      <c r="S99" s="209"/>
      <c r="T99" s="72"/>
      <c r="U99" s="73"/>
      <c r="V99" s="73"/>
      <c r="W99" s="73"/>
    </row>
    <row r="100" spans="1:23" s="46" customFormat="1" ht="20.25" customHeight="1" x14ac:dyDescent="0.3">
      <c r="A100" s="92">
        <v>86</v>
      </c>
      <c r="B100" s="93" t="s">
        <v>89</v>
      </c>
      <c r="C100" s="87">
        <v>125.3</v>
      </c>
      <c r="D100" s="233">
        <v>0</v>
      </c>
      <c r="E100" s="233">
        <v>0</v>
      </c>
      <c r="F100" s="94">
        <f t="shared" si="15"/>
        <v>0</v>
      </c>
      <c r="G100" s="235"/>
      <c r="H100" s="94"/>
      <c r="I100" s="235"/>
      <c r="J100" s="235"/>
      <c r="K100" s="235"/>
      <c r="L100" s="210"/>
      <c r="M100" s="210"/>
      <c r="N100" s="210"/>
      <c r="O100" s="210"/>
      <c r="P100" s="94"/>
      <c r="Q100" s="102"/>
      <c r="R100" s="94"/>
      <c r="S100" s="210"/>
      <c r="T100" s="94"/>
      <c r="U100" s="95"/>
      <c r="V100" s="95"/>
      <c r="W100" s="95"/>
    </row>
    <row r="101" spans="1:23" s="162" customFormat="1" ht="20.25" customHeight="1" x14ac:dyDescent="0.3">
      <c r="A101" s="167">
        <v>87</v>
      </c>
      <c r="B101" s="154" t="s">
        <v>90</v>
      </c>
      <c r="C101" s="155">
        <f>SUM(C102:C106)</f>
        <v>232.93600000000001</v>
      </c>
      <c r="D101" s="215">
        <f t="shared" ref="D101:S101" si="18">SUM(D102:D106)</f>
        <v>0</v>
      </c>
      <c r="E101" s="215">
        <f t="shared" si="18"/>
        <v>0</v>
      </c>
      <c r="F101" s="195">
        <f t="shared" si="15"/>
        <v>0</v>
      </c>
      <c r="G101" s="215">
        <f t="shared" si="18"/>
        <v>0</v>
      </c>
      <c r="H101" s="218">
        <v>0</v>
      </c>
      <c r="I101" s="215">
        <f t="shared" si="18"/>
        <v>0</v>
      </c>
      <c r="J101" s="215">
        <f t="shared" si="18"/>
        <v>0</v>
      </c>
      <c r="K101" s="215">
        <f t="shared" si="18"/>
        <v>0</v>
      </c>
      <c r="L101" s="161">
        <f t="shared" si="18"/>
        <v>0</v>
      </c>
      <c r="M101" s="161">
        <f t="shared" si="18"/>
        <v>0</v>
      </c>
      <c r="N101" s="161">
        <f t="shared" si="18"/>
        <v>0</v>
      </c>
      <c r="O101" s="161">
        <f t="shared" si="18"/>
        <v>0</v>
      </c>
      <c r="P101" s="218">
        <v>0</v>
      </c>
      <c r="Q101" s="161">
        <f t="shared" si="18"/>
        <v>0</v>
      </c>
      <c r="R101" s="218">
        <v>0</v>
      </c>
      <c r="S101" s="161">
        <f t="shared" si="18"/>
        <v>0</v>
      </c>
      <c r="T101" s="218">
        <v>0</v>
      </c>
      <c r="U101" s="194"/>
      <c r="V101" s="194"/>
      <c r="W101" s="194"/>
    </row>
    <row r="102" spans="1:23" s="48" customFormat="1" ht="20.25" customHeight="1" x14ac:dyDescent="0.3">
      <c r="A102" s="71">
        <v>88</v>
      </c>
      <c r="B102" s="49" t="s">
        <v>91</v>
      </c>
      <c r="C102" s="50"/>
      <c r="D102" s="237">
        <v>0</v>
      </c>
      <c r="E102" s="237"/>
      <c r="F102" s="72">
        <v>0</v>
      </c>
      <c r="G102" s="239"/>
      <c r="H102" s="72"/>
      <c r="I102" s="239"/>
      <c r="J102" s="239"/>
      <c r="K102" s="239"/>
      <c r="L102" s="209"/>
      <c r="M102" s="209"/>
      <c r="N102" s="209"/>
      <c r="O102" s="209"/>
      <c r="P102" s="72"/>
      <c r="Q102" s="58"/>
      <c r="R102" s="72"/>
      <c r="S102" s="209"/>
      <c r="T102" s="72"/>
      <c r="U102" s="73"/>
      <c r="V102" s="73"/>
      <c r="W102" s="73"/>
    </row>
    <row r="103" spans="1:23" s="48" customFormat="1" ht="20.25" customHeight="1" x14ac:dyDescent="0.3">
      <c r="A103" s="71">
        <v>89</v>
      </c>
      <c r="B103" s="49" t="s">
        <v>242</v>
      </c>
      <c r="C103" s="50">
        <v>21.414999999999999</v>
      </c>
      <c r="D103" s="237"/>
      <c r="E103" s="237">
        <v>0</v>
      </c>
      <c r="F103" s="72">
        <f t="shared" si="15"/>
        <v>0</v>
      </c>
      <c r="G103" s="239"/>
      <c r="H103" s="72"/>
      <c r="I103" s="239"/>
      <c r="J103" s="239"/>
      <c r="K103" s="239"/>
      <c r="L103" s="209"/>
      <c r="M103" s="209"/>
      <c r="N103" s="209"/>
      <c r="O103" s="209"/>
      <c r="P103" s="72"/>
      <c r="Q103" s="58"/>
      <c r="R103" s="72"/>
      <c r="S103" s="209"/>
      <c r="T103" s="72"/>
      <c r="U103" s="73"/>
      <c r="V103" s="73"/>
      <c r="W103" s="73"/>
    </row>
    <row r="104" spans="1:23" s="48" customFormat="1" ht="20.25" customHeight="1" x14ac:dyDescent="0.3">
      <c r="A104" s="71">
        <v>90</v>
      </c>
      <c r="B104" s="49" t="s">
        <v>243</v>
      </c>
      <c r="C104" s="50">
        <v>7.633</v>
      </c>
      <c r="D104" s="237"/>
      <c r="E104" s="237">
        <v>0</v>
      </c>
      <c r="F104" s="72">
        <f t="shared" si="15"/>
        <v>0</v>
      </c>
      <c r="G104" s="239"/>
      <c r="H104" s="72"/>
      <c r="I104" s="239"/>
      <c r="J104" s="239"/>
      <c r="K104" s="239"/>
      <c r="L104" s="209"/>
      <c r="M104" s="209"/>
      <c r="N104" s="209"/>
      <c r="O104" s="209"/>
      <c r="P104" s="72"/>
      <c r="Q104" s="58"/>
      <c r="R104" s="72"/>
      <c r="S104" s="209"/>
      <c r="T104" s="72"/>
      <c r="U104" s="73"/>
      <c r="V104" s="73"/>
      <c r="W104" s="73"/>
    </row>
    <row r="105" spans="1:23" s="48" customFormat="1" ht="20.25" customHeight="1" x14ac:dyDescent="0.3">
      <c r="A105" s="71">
        <v>91</v>
      </c>
      <c r="B105" s="49" t="s">
        <v>244</v>
      </c>
      <c r="C105" s="50">
        <v>60.566000000000003</v>
      </c>
      <c r="D105" s="237"/>
      <c r="E105" s="237">
        <v>0</v>
      </c>
      <c r="F105" s="72">
        <f t="shared" si="15"/>
        <v>0</v>
      </c>
      <c r="G105" s="239"/>
      <c r="H105" s="72"/>
      <c r="I105" s="239"/>
      <c r="J105" s="239"/>
      <c r="K105" s="239"/>
      <c r="L105" s="209"/>
      <c r="M105" s="209"/>
      <c r="N105" s="209"/>
      <c r="O105" s="209"/>
      <c r="P105" s="72"/>
      <c r="Q105" s="58"/>
      <c r="R105" s="72"/>
      <c r="S105" s="209"/>
      <c r="T105" s="72"/>
      <c r="U105" s="73"/>
      <c r="V105" s="73"/>
      <c r="W105" s="73"/>
    </row>
    <row r="106" spans="1:23" s="46" customFormat="1" ht="20.25" customHeight="1" x14ac:dyDescent="0.3">
      <c r="A106" s="92">
        <v>92</v>
      </c>
      <c r="B106" s="93" t="s">
        <v>92</v>
      </c>
      <c r="C106" s="87">
        <v>143.322</v>
      </c>
      <c r="D106" s="233">
        <v>0</v>
      </c>
      <c r="E106" s="233">
        <v>0</v>
      </c>
      <c r="F106" s="83">
        <f t="shared" si="15"/>
        <v>0</v>
      </c>
      <c r="G106" s="235"/>
      <c r="H106" s="94"/>
      <c r="I106" s="235"/>
      <c r="J106" s="235"/>
      <c r="K106" s="235"/>
      <c r="L106" s="210"/>
      <c r="M106" s="210"/>
      <c r="N106" s="210"/>
      <c r="O106" s="210"/>
      <c r="P106" s="94"/>
      <c r="Q106" s="102"/>
      <c r="R106" s="94"/>
      <c r="S106" s="210"/>
      <c r="T106" s="94"/>
      <c r="U106" s="95"/>
      <c r="V106" s="95"/>
      <c r="W106" s="95"/>
    </row>
    <row r="107" spans="1:23" s="162" customFormat="1" ht="20.25" customHeight="1" x14ac:dyDescent="0.3">
      <c r="A107" s="167">
        <v>93</v>
      </c>
      <c r="B107" s="154" t="s">
        <v>93</v>
      </c>
      <c r="C107" s="155">
        <f>SUM(C108:C114)</f>
        <v>662.63499999999999</v>
      </c>
      <c r="D107" s="215">
        <f t="shared" ref="D107:S107" si="19">SUM(D108:D114)</f>
        <v>162</v>
      </c>
      <c r="E107" s="215">
        <f t="shared" si="19"/>
        <v>19</v>
      </c>
      <c r="F107" s="195">
        <f t="shared" si="15"/>
        <v>2.8673402401020169E-2</v>
      </c>
      <c r="G107" s="215">
        <f t="shared" si="19"/>
        <v>51</v>
      </c>
      <c r="H107" s="218">
        <f t="shared" ref="H107:H113" si="20">G107/D107*100</f>
        <v>31.481481481481481</v>
      </c>
      <c r="I107" s="215">
        <f t="shared" si="19"/>
        <v>0</v>
      </c>
      <c r="J107" s="215">
        <f t="shared" si="19"/>
        <v>0</v>
      </c>
      <c r="K107" s="215">
        <f t="shared" si="19"/>
        <v>0</v>
      </c>
      <c r="L107" s="161">
        <f t="shared" si="19"/>
        <v>45</v>
      </c>
      <c r="M107" s="161">
        <f t="shared" si="19"/>
        <v>0</v>
      </c>
      <c r="N107" s="161">
        <f t="shared" si="19"/>
        <v>0</v>
      </c>
      <c r="O107" s="161">
        <f t="shared" si="19"/>
        <v>0</v>
      </c>
      <c r="P107" s="218">
        <f t="shared" ref="P107" si="21">L107/G107*100</f>
        <v>88.235294117647058</v>
      </c>
      <c r="Q107" s="161">
        <f t="shared" si="19"/>
        <v>6</v>
      </c>
      <c r="R107" s="218">
        <f t="shared" ref="R107:R113" si="22">Q107/E107*100</f>
        <v>31.578947368421051</v>
      </c>
      <c r="S107" s="161">
        <f t="shared" si="19"/>
        <v>0</v>
      </c>
      <c r="T107" s="218">
        <f t="shared" ref="T107:T113" si="23">S107/E107*100</f>
        <v>0</v>
      </c>
      <c r="U107" s="194"/>
      <c r="V107" s="194"/>
      <c r="W107" s="194"/>
    </row>
    <row r="108" spans="1:23" s="42" customFormat="1" ht="18.75" x14ac:dyDescent="0.3">
      <c r="A108" s="43">
        <v>94</v>
      </c>
      <c r="B108" s="36" t="s">
        <v>94</v>
      </c>
      <c r="C108" s="37">
        <v>118.37</v>
      </c>
      <c r="D108" s="238">
        <v>0</v>
      </c>
      <c r="E108" s="228">
        <v>0</v>
      </c>
      <c r="F108" s="32">
        <f t="shared" si="15"/>
        <v>0</v>
      </c>
      <c r="G108" s="240"/>
      <c r="H108" s="67"/>
      <c r="I108" s="240"/>
      <c r="J108" s="240"/>
      <c r="K108" s="240"/>
      <c r="L108" s="211"/>
      <c r="M108" s="211"/>
      <c r="N108" s="211"/>
      <c r="O108" s="211"/>
      <c r="P108" s="67"/>
      <c r="Q108" s="208"/>
      <c r="R108" s="67"/>
      <c r="S108" s="211"/>
      <c r="T108" s="67"/>
      <c r="U108" s="68"/>
      <c r="V108" s="68"/>
      <c r="W108" s="68"/>
    </row>
    <row r="109" spans="1:23" s="48" customFormat="1" ht="18.75" x14ac:dyDescent="0.3">
      <c r="A109" s="71">
        <v>95</v>
      </c>
      <c r="B109" s="49" t="s">
        <v>316</v>
      </c>
      <c r="C109" s="50"/>
      <c r="D109" s="237">
        <v>148</v>
      </c>
      <c r="E109" s="223">
        <v>0</v>
      </c>
      <c r="F109" s="72"/>
      <c r="G109" s="239">
        <v>51</v>
      </c>
      <c r="H109" s="72">
        <f t="shared" si="20"/>
        <v>34.45945945945946</v>
      </c>
      <c r="I109" s="239"/>
      <c r="J109" s="239"/>
      <c r="K109" s="239"/>
      <c r="L109" s="209">
        <v>45</v>
      </c>
      <c r="M109" s="209"/>
      <c r="N109" s="209"/>
      <c r="O109" s="209"/>
      <c r="P109" s="72">
        <f>L109/G109*100</f>
        <v>88.235294117647058</v>
      </c>
      <c r="Q109" s="58"/>
      <c r="R109" s="72"/>
      <c r="S109" s="209"/>
      <c r="T109" s="72"/>
      <c r="U109" s="73"/>
      <c r="V109" s="73"/>
      <c r="W109" s="73"/>
    </row>
    <row r="110" spans="1:23" s="48" customFormat="1" ht="18.75" x14ac:dyDescent="0.3">
      <c r="A110" s="71">
        <v>96</v>
      </c>
      <c r="B110" s="49" t="s">
        <v>245</v>
      </c>
      <c r="C110" s="50">
        <v>195.47800000000001</v>
      </c>
      <c r="D110" s="237"/>
      <c r="E110" s="223">
        <v>0</v>
      </c>
      <c r="F110" s="72">
        <f t="shared" si="15"/>
        <v>0</v>
      </c>
      <c r="G110" s="239"/>
      <c r="H110" s="72"/>
      <c r="I110" s="239"/>
      <c r="J110" s="239"/>
      <c r="K110" s="239"/>
      <c r="L110" s="209"/>
      <c r="M110" s="209"/>
      <c r="N110" s="209"/>
      <c r="O110" s="209"/>
      <c r="P110" s="72"/>
      <c r="Q110" s="58"/>
      <c r="R110" s="72"/>
      <c r="S110" s="209"/>
      <c r="T110" s="72"/>
      <c r="U110" s="73"/>
      <c r="V110" s="73"/>
      <c r="W110" s="73"/>
    </row>
    <row r="111" spans="1:23" s="48" customFormat="1" ht="18.75" x14ac:dyDescent="0.3">
      <c r="A111" s="71">
        <v>97</v>
      </c>
      <c r="B111" s="49" t="s">
        <v>246</v>
      </c>
      <c r="C111" s="50">
        <v>115.676</v>
      </c>
      <c r="D111" s="237"/>
      <c r="E111" s="223">
        <v>0</v>
      </c>
      <c r="F111" s="72">
        <f t="shared" si="15"/>
        <v>0</v>
      </c>
      <c r="G111" s="239"/>
      <c r="H111" s="72"/>
      <c r="I111" s="239"/>
      <c r="J111" s="239"/>
      <c r="K111" s="239"/>
      <c r="L111" s="209"/>
      <c r="M111" s="209"/>
      <c r="N111" s="209"/>
      <c r="O111" s="209"/>
      <c r="P111" s="72"/>
      <c r="Q111" s="58"/>
      <c r="R111" s="72"/>
      <c r="S111" s="209"/>
      <c r="T111" s="72"/>
      <c r="U111" s="73"/>
      <c r="V111" s="73"/>
      <c r="W111" s="73"/>
    </row>
    <row r="112" spans="1:23" s="46" customFormat="1" ht="18.75" x14ac:dyDescent="0.3">
      <c r="A112" s="92">
        <v>98</v>
      </c>
      <c r="B112" s="93" t="s">
        <v>96</v>
      </c>
      <c r="C112" s="87">
        <v>53.052999999999997</v>
      </c>
      <c r="D112" s="233">
        <v>0</v>
      </c>
      <c r="E112" s="229">
        <v>0</v>
      </c>
      <c r="F112" s="83">
        <f t="shared" si="15"/>
        <v>0</v>
      </c>
      <c r="G112" s="235"/>
      <c r="H112" s="94"/>
      <c r="I112" s="235"/>
      <c r="J112" s="235"/>
      <c r="K112" s="235"/>
      <c r="L112" s="210"/>
      <c r="M112" s="210"/>
      <c r="N112" s="210"/>
      <c r="O112" s="210"/>
      <c r="P112" s="94"/>
      <c r="Q112" s="102"/>
      <c r="R112" s="94"/>
      <c r="S112" s="210"/>
      <c r="T112" s="94"/>
      <c r="U112" s="95"/>
      <c r="V112" s="95"/>
      <c r="W112" s="95"/>
    </row>
    <row r="113" spans="1:23" s="46" customFormat="1" ht="18.75" x14ac:dyDescent="0.3">
      <c r="A113" s="92">
        <v>99</v>
      </c>
      <c r="B113" s="86" t="s">
        <v>191</v>
      </c>
      <c r="C113" s="87">
        <v>98.436000000000007</v>
      </c>
      <c r="D113" s="233">
        <v>14</v>
      </c>
      <c r="E113" s="229">
        <v>19</v>
      </c>
      <c r="F113" s="83">
        <f t="shared" si="15"/>
        <v>0.19301881425494735</v>
      </c>
      <c r="G113" s="235">
        <v>0</v>
      </c>
      <c r="H113" s="94">
        <f t="shared" si="20"/>
        <v>0</v>
      </c>
      <c r="I113" s="235"/>
      <c r="J113" s="235"/>
      <c r="K113" s="235"/>
      <c r="L113" s="210">
        <v>0</v>
      </c>
      <c r="M113" s="210"/>
      <c r="N113" s="210"/>
      <c r="O113" s="210"/>
      <c r="P113" s="94">
        <v>0</v>
      </c>
      <c r="Q113" s="102">
        <f t="shared" ref="Q113" si="24">ROUNDDOWN(E113*0.35,0)</f>
        <v>6</v>
      </c>
      <c r="R113" s="94">
        <f t="shared" si="22"/>
        <v>31.578947368421051</v>
      </c>
      <c r="S113" s="65">
        <v>0</v>
      </c>
      <c r="T113" s="94">
        <f t="shared" si="23"/>
        <v>0</v>
      </c>
      <c r="U113" s="95"/>
      <c r="V113" s="95"/>
      <c r="W113" s="95"/>
    </row>
    <row r="114" spans="1:23" s="46" customFormat="1" ht="18.75" x14ac:dyDescent="0.3">
      <c r="A114" s="85">
        <v>100</v>
      </c>
      <c r="B114" s="86" t="s">
        <v>97</v>
      </c>
      <c r="C114" s="87">
        <v>81.622</v>
      </c>
      <c r="D114" s="233">
        <v>0</v>
      </c>
      <c r="E114" s="229">
        <v>0</v>
      </c>
      <c r="F114" s="83">
        <f t="shared" si="15"/>
        <v>0</v>
      </c>
      <c r="G114" s="235"/>
      <c r="H114" s="94"/>
      <c r="I114" s="235"/>
      <c r="J114" s="235"/>
      <c r="K114" s="235"/>
      <c r="L114" s="210"/>
      <c r="M114" s="210"/>
      <c r="N114" s="210"/>
      <c r="O114" s="210"/>
      <c r="P114" s="94"/>
      <c r="Q114" s="102"/>
      <c r="R114" s="94"/>
      <c r="S114" s="210"/>
      <c r="T114" s="94"/>
      <c r="U114" s="95"/>
      <c r="V114" s="95"/>
      <c r="W114" s="95"/>
    </row>
    <row r="115" spans="1:23" s="162" customFormat="1" ht="18.75" x14ac:dyDescent="0.3">
      <c r="A115" s="167">
        <v>101</v>
      </c>
      <c r="B115" s="154" t="s">
        <v>98</v>
      </c>
      <c r="C115" s="168">
        <f>SUM(C116:C126)</f>
        <v>567.61800000000005</v>
      </c>
      <c r="D115" s="215">
        <f t="shared" ref="D115:W115" si="25">SUM(D116:D126)</f>
        <v>0</v>
      </c>
      <c r="E115" s="215">
        <f t="shared" si="25"/>
        <v>0</v>
      </c>
      <c r="F115" s="195">
        <f t="shared" si="15"/>
        <v>0</v>
      </c>
      <c r="G115" s="215">
        <f t="shared" si="25"/>
        <v>0</v>
      </c>
      <c r="H115" s="218">
        <v>0</v>
      </c>
      <c r="I115" s="215">
        <f t="shared" si="25"/>
        <v>0</v>
      </c>
      <c r="J115" s="215">
        <f t="shared" si="25"/>
        <v>0</v>
      </c>
      <c r="K115" s="215">
        <f t="shared" si="25"/>
        <v>0</v>
      </c>
      <c r="L115" s="161">
        <f t="shared" si="25"/>
        <v>0</v>
      </c>
      <c r="M115" s="161">
        <f t="shared" si="25"/>
        <v>0</v>
      </c>
      <c r="N115" s="161">
        <f t="shared" si="25"/>
        <v>0</v>
      </c>
      <c r="O115" s="161">
        <f t="shared" si="25"/>
        <v>0</v>
      </c>
      <c r="P115" s="218">
        <v>0</v>
      </c>
      <c r="Q115" s="161">
        <f t="shared" si="25"/>
        <v>0</v>
      </c>
      <c r="R115" s="218">
        <v>0</v>
      </c>
      <c r="S115" s="161">
        <f t="shared" si="25"/>
        <v>0</v>
      </c>
      <c r="T115" s="218">
        <v>0</v>
      </c>
      <c r="U115" s="168">
        <f t="shared" si="25"/>
        <v>0</v>
      </c>
      <c r="V115" s="168">
        <f t="shared" si="25"/>
        <v>0</v>
      </c>
      <c r="W115" s="168">
        <f t="shared" si="25"/>
        <v>0</v>
      </c>
    </row>
    <row r="116" spans="1:23" s="42" customFormat="1" ht="18.75" x14ac:dyDescent="0.3">
      <c r="A116" s="35">
        <v>102</v>
      </c>
      <c r="B116" s="36" t="s">
        <v>99</v>
      </c>
      <c r="C116" s="37">
        <v>71.11</v>
      </c>
      <c r="D116" s="238">
        <v>0</v>
      </c>
      <c r="E116" s="238">
        <v>0</v>
      </c>
      <c r="F116" s="32">
        <f t="shared" si="15"/>
        <v>0</v>
      </c>
      <c r="G116" s="240"/>
      <c r="H116" s="67"/>
      <c r="I116" s="240"/>
      <c r="J116" s="240"/>
      <c r="K116" s="240"/>
      <c r="L116" s="211"/>
      <c r="M116" s="211"/>
      <c r="N116" s="211"/>
      <c r="O116" s="211"/>
      <c r="P116" s="67"/>
      <c r="Q116" s="208"/>
      <c r="R116" s="67"/>
      <c r="S116" s="211"/>
      <c r="T116" s="67"/>
      <c r="U116" s="68"/>
      <c r="V116" s="68"/>
      <c r="W116" s="68"/>
    </row>
    <row r="117" spans="1:23" s="48" customFormat="1" ht="18.75" x14ac:dyDescent="0.3">
      <c r="A117" s="71">
        <v>103</v>
      </c>
      <c r="B117" s="49" t="s">
        <v>100</v>
      </c>
      <c r="C117" s="50"/>
      <c r="D117" s="237">
        <v>0</v>
      </c>
      <c r="E117" s="237"/>
      <c r="F117" s="72">
        <v>0</v>
      </c>
      <c r="G117" s="239"/>
      <c r="H117" s="72"/>
      <c r="I117" s="239"/>
      <c r="J117" s="239"/>
      <c r="K117" s="239"/>
      <c r="L117" s="209"/>
      <c r="M117" s="209"/>
      <c r="N117" s="209"/>
      <c r="O117" s="209"/>
      <c r="P117" s="72"/>
      <c r="Q117" s="58"/>
      <c r="R117" s="72"/>
      <c r="S117" s="209"/>
      <c r="T117" s="72"/>
      <c r="U117" s="73"/>
      <c r="V117" s="73"/>
      <c r="W117" s="73"/>
    </row>
    <row r="118" spans="1:23" s="48" customFormat="1" ht="18.75" x14ac:dyDescent="0.3">
      <c r="A118" s="71">
        <v>104</v>
      </c>
      <c r="B118" s="49" t="s">
        <v>247</v>
      </c>
      <c r="C118" s="50">
        <v>146.89500000000001</v>
      </c>
      <c r="D118" s="237"/>
      <c r="E118" s="237">
        <v>0</v>
      </c>
      <c r="F118" s="72">
        <f t="shared" si="15"/>
        <v>0</v>
      </c>
      <c r="G118" s="239"/>
      <c r="H118" s="72"/>
      <c r="I118" s="239"/>
      <c r="J118" s="239"/>
      <c r="K118" s="239"/>
      <c r="L118" s="209"/>
      <c r="M118" s="209"/>
      <c r="N118" s="209"/>
      <c r="O118" s="209"/>
      <c r="P118" s="72"/>
      <c r="Q118" s="58"/>
      <c r="R118" s="72"/>
      <c r="S118" s="209"/>
      <c r="T118" s="72"/>
      <c r="U118" s="73"/>
      <c r="V118" s="73"/>
      <c r="W118" s="73"/>
    </row>
    <row r="119" spans="1:23" s="48" customFormat="1" ht="18.75" x14ac:dyDescent="0.3">
      <c r="A119" s="71">
        <v>105</v>
      </c>
      <c r="B119" s="49" t="s">
        <v>248</v>
      </c>
      <c r="C119" s="50">
        <v>8.282</v>
      </c>
      <c r="D119" s="237"/>
      <c r="E119" s="237">
        <v>0</v>
      </c>
      <c r="F119" s="72">
        <f t="shared" si="15"/>
        <v>0</v>
      </c>
      <c r="G119" s="239"/>
      <c r="H119" s="72"/>
      <c r="I119" s="239"/>
      <c r="J119" s="239"/>
      <c r="K119" s="239"/>
      <c r="L119" s="209"/>
      <c r="M119" s="209"/>
      <c r="N119" s="209"/>
      <c r="O119" s="209"/>
      <c r="P119" s="72"/>
      <c r="Q119" s="58"/>
      <c r="R119" s="72"/>
      <c r="S119" s="209"/>
      <c r="T119" s="72"/>
      <c r="U119" s="73"/>
      <c r="V119" s="73"/>
      <c r="W119" s="73"/>
    </row>
    <row r="120" spans="1:23" s="46" customFormat="1" ht="18.75" x14ac:dyDescent="0.3">
      <c r="A120" s="85">
        <v>106</v>
      </c>
      <c r="B120" s="93" t="s">
        <v>101</v>
      </c>
      <c r="C120" s="87">
        <v>68.072000000000003</v>
      </c>
      <c r="D120" s="233">
        <v>0</v>
      </c>
      <c r="E120" s="233">
        <v>0</v>
      </c>
      <c r="F120" s="83">
        <f t="shared" si="15"/>
        <v>0</v>
      </c>
      <c r="G120" s="235"/>
      <c r="H120" s="94"/>
      <c r="I120" s="235"/>
      <c r="J120" s="235"/>
      <c r="K120" s="235"/>
      <c r="L120" s="210"/>
      <c r="M120" s="210"/>
      <c r="N120" s="210"/>
      <c r="O120" s="210"/>
      <c r="P120" s="94"/>
      <c r="Q120" s="102"/>
      <c r="R120" s="94"/>
      <c r="S120" s="210"/>
      <c r="T120" s="94"/>
      <c r="U120" s="95"/>
      <c r="V120" s="95"/>
      <c r="W120" s="95"/>
    </row>
    <row r="121" spans="1:23" s="46" customFormat="1" ht="18.75" x14ac:dyDescent="0.3">
      <c r="A121" s="92">
        <v>107</v>
      </c>
      <c r="B121" s="93" t="s">
        <v>102</v>
      </c>
      <c r="C121" s="87">
        <v>87.909000000000006</v>
      </c>
      <c r="D121" s="233">
        <v>0</v>
      </c>
      <c r="E121" s="233">
        <v>0</v>
      </c>
      <c r="F121" s="83">
        <f t="shared" si="15"/>
        <v>0</v>
      </c>
      <c r="G121" s="235"/>
      <c r="H121" s="94"/>
      <c r="I121" s="235"/>
      <c r="J121" s="235"/>
      <c r="K121" s="235"/>
      <c r="L121" s="210"/>
      <c r="M121" s="210"/>
      <c r="N121" s="210"/>
      <c r="O121" s="210"/>
      <c r="P121" s="94"/>
      <c r="Q121" s="102"/>
      <c r="R121" s="94"/>
      <c r="S121" s="210"/>
      <c r="T121" s="94"/>
      <c r="U121" s="95"/>
      <c r="V121" s="95"/>
      <c r="W121" s="95"/>
    </row>
    <row r="122" spans="1:23" s="46" customFormat="1" ht="18.75" x14ac:dyDescent="0.3">
      <c r="A122" s="92">
        <v>108</v>
      </c>
      <c r="B122" s="86" t="s">
        <v>104</v>
      </c>
      <c r="C122" s="87">
        <v>44.692999999999998</v>
      </c>
      <c r="D122" s="233">
        <v>0</v>
      </c>
      <c r="E122" s="233">
        <v>0</v>
      </c>
      <c r="F122" s="83">
        <f t="shared" si="15"/>
        <v>0</v>
      </c>
      <c r="G122" s="235"/>
      <c r="H122" s="94"/>
      <c r="I122" s="235"/>
      <c r="J122" s="235"/>
      <c r="K122" s="235"/>
      <c r="L122" s="210"/>
      <c r="M122" s="210"/>
      <c r="N122" s="210"/>
      <c r="O122" s="210"/>
      <c r="P122" s="94"/>
      <c r="Q122" s="102"/>
      <c r="R122" s="94"/>
      <c r="S122" s="210"/>
      <c r="T122" s="94"/>
      <c r="U122" s="95"/>
      <c r="V122" s="95"/>
      <c r="W122" s="95"/>
    </row>
    <row r="123" spans="1:23" s="46" customFormat="1" ht="18.75" x14ac:dyDescent="0.3">
      <c r="A123" s="85">
        <v>109</v>
      </c>
      <c r="B123" s="86" t="s">
        <v>287</v>
      </c>
      <c r="C123" s="87">
        <v>44.575000000000003</v>
      </c>
      <c r="D123" s="233">
        <v>0</v>
      </c>
      <c r="E123" s="233">
        <v>0</v>
      </c>
      <c r="F123" s="83">
        <f t="shared" si="15"/>
        <v>0</v>
      </c>
      <c r="G123" s="235"/>
      <c r="H123" s="94"/>
      <c r="I123" s="235"/>
      <c r="J123" s="235"/>
      <c r="K123" s="235"/>
      <c r="L123" s="210"/>
      <c r="M123" s="210"/>
      <c r="N123" s="210"/>
      <c r="O123" s="210"/>
      <c r="P123" s="94"/>
      <c r="Q123" s="102"/>
      <c r="R123" s="94"/>
      <c r="S123" s="210"/>
      <c r="T123" s="94"/>
      <c r="U123" s="95"/>
      <c r="V123" s="95"/>
      <c r="W123" s="95"/>
    </row>
    <row r="124" spans="1:23" s="46" customFormat="1" ht="18.75" x14ac:dyDescent="0.3">
      <c r="A124" s="92">
        <v>110</v>
      </c>
      <c r="B124" s="86" t="s">
        <v>288</v>
      </c>
      <c r="C124" s="87">
        <v>3.1360000000000001</v>
      </c>
      <c r="D124" s="233">
        <v>0</v>
      </c>
      <c r="E124" s="233">
        <v>0</v>
      </c>
      <c r="F124" s="83">
        <f t="shared" si="15"/>
        <v>0</v>
      </c>
      <c r="G124" s="235"/>
      <c r="H124" s="94"/>
      <c r="I124" s="235"/>
      <c r="J124" s="235"/>
      <c r="K124" s="235"/>
      <c r="L124" s="210"/>
      <c r="M124" s="210"/>
      <c r="N124" s="210"/>
      <c r="O124" s="210"/>
      <c r="P124" s="94"/>
      <c r="Q124" s="102"/>
      <c r="R124" s="94"/>
      <c r="S124" s="210"/>
      <c r="T124" s="94"/>
      <c r="U124" s="95"/>
      <c r="V124" s="95"/>
      <c r="W124" s="95"/>
    </row>
    <row r="125" spans="1:23" s="46" customFormat="1" ht="18.75" x14ac:dyDescent="0.3">
      <c r="A125" s="92">
        <v>111</v>
      </c>
      <c r="B125" s="86" t="s">
        <v>103</v>
      </c>
      <c r="C125" s="87">
        <v>73.84</v>
      </c>
      <c r="D125" s="233">
        <v>0</v>
      </c>
      <c r="E125" s="233">
        <v>0</v>
      </c>
      <c r="F125" s="83">
        <f t="shared" si="15"/>
        <v>0</v>
      </c>
      <c r="G125" s="235"/>
      <c r="H125" s="94"/>
      <c r="I125" s="235"/>
      <c r="J125" s="235"/>
      <c r="K125" s="235"/>
      <c r="L125" s="210"/>
      <c r="M125" s="210"/>
      <c r="N125" s="210"/>
      <c r="O125" s="210"/>
      <c r="P125" s="94"/>
      <c r="Q125" s="102"/>
      <c r="R125" s="94"/>
      <c r="S125" s="210"/>
      <c r="T125" s="94"/>
      <c r="U125" s="95"/>
      <c r="V125" s="95"/>
      <c r="W125" s="95"/>
    </row>
    <row r="126" spans="1:23" s="100" customFormat="1" ht="18.75" x14ac:dyDescent="0.3">
      <c r="A126" s="85">
        <v>112</v>
      </c>
      <c r="B126" s="86" t="s">
        <v>105</v>
      </c>
      <c r="C126" s="87">
        <v>19.106000000000002</v>
      </c>
      <c r="D126" s="233">
        <v>0</v>
      </c>
      <c r="E126" s="233">
        <v>0</v>
      </c>
      <c r="F126" s="83">
        <f t="shared" si="15"/>
        <v>0</v>
      </c>
      <c r="G126" s="235"/>
      <c r="H126" s="94"/>
      <c r="I126" s="235"/>
      <c r="J126" s="235"/>
      <c r="K126" s="235"/>
      <c r="L126" s="210"/>
      <c r="M126" s="210"/>
      <c r="N126" s="210"/>
      <c r="O126" s="210"/>
      <c r="P126" s="94"/>
      <c r="Q126" s="102"/>
      <c r="R126" s="94"/>
      <c r="S126" s="210"/>
      <c r="T126" s="94"/>
      <c r="U126" s="95"/>
      <c r="V126" s="95"/>
      <c r="W126" s="95"/>
    </row>
    <row r="127" spans="1:23" s="162" customFormat="1" ht="18.75" x14ac:dyDescent="0.3">
      <c r="A127" s="167">
        <v>113</v>
      </c>
      <c r="B127" s="154" t="s">
        <v>107</v>
      </c>
      <c r="C127" s="155">
        <f>SUM(C128:C130)</f>
        <v>325.74900000000002</v>
      </c>
      <c r="D127" s="215">
        <f t="shared" ref="D127:W127" si="26">SUM(D128:D130)</f>
        <v>0</v>
      </c>
      <c r="E127" s="215">
        <f t="shared" si="26"/>
        <v>0</v>
      </c>
      <c r="F127" s="195">
        <f t="shared" si="15"/>
        <v>0</v>
      </c>
      <c r="G127" s="215">
        <f t="shared" si="26"/>
        <v>0</v>
      </c>
      <c r="H127" s="218">
        <v>0</v>
      </c>
      <c r="I127" s="215">
        <f t="shared" si="26"/>
        <v>0</v>
      </c>
      <c r="J127" s="215">
        <f t="shared" si="26"/>
        <v>0</v>
      </c>
      <c r="K127" s="215">
        <f t="shared" si="26"/>
        <v>0</v>
      </c>
      <c r="L127" s="161">
        <f t="shared" si="26"/>
        <v>0</v>
      </c>
      <c r="M127" s="161">
        <f t="shared" si="26"/>
        <v>0</v>
      </c>
      <c r="N127" s="161">
        <f t="shared" si="26"/>
        <v>0</v>
      </c>
      <c r="O127" s="161">
        <f t="shared" si="26"/>
        <v>0</v>
      </c>
      <c r="P127" s="218">
        <v>0</v>
      </c>
      <c r="Q127" s="161">
        <f t="shared" si="26"/>
        <v>0</v>
      </c>
      <c r="R127" s="218">
        <v>0</v>
      </c>
      <c r="S127" s="161">
        <f t="shared" si="26"/>
        <v>0</v>
      </c>
      <c r="T127" s="218">
        <v>0</v>
      </c>
      <c r="U127" s="155">
        <f t="shared" si="26"/>
        <v>0</v>
      </c>
      <c r="V127" s="155">
        <f t="shared" si="26"/>
        <v>0</v>
      </c>
      <c r="W127" s="155">
        <f t="shared" si="26"/>
        <v>0</v>
      </c>
    </row>
    <row r="128" spans="1:23" s="48" customFormat="1" ht="18.75" x14ac:dyDescent="0.3">
      <c r="A128" s="71">
        <v>114</v>
      </c>
      <c r="B128" s="57" t="s">
        <v>108</v>
      </c>
      <c r="C128" s="50">
        <v>238.92</v>
      </c>
      <c r="D128" s="237">
        <v>0</v>
      </c>
      <c r="E128" s="237">
        <v>0</v>
      </c>
      <c r="F128" s="116">
        <f t="shared" si="15"/>
        <v>0</v>
      </c>
      <c r="G128" s="239"/>
      <c r="H128" s="72"/>
      <c r="I128" s="239"/>
      <c r="J128" s="239"/>
      <c r="K128" s="239"/>
      <c r="L128" s="209"/>
      <c r="M128" s="209"/>
      <c r="N128" s="209"/>
      <c r="O128" s="209"/>
      <c r="P128" s="72"/>
      <c r="Q128" s="58"/>
      <c r="R128" s="72"/>
      <c r="S128" s="209"/>
      <c r="T128" s="72"/>
      <c r="U128" s="73"/>
      <c r="V128" s="73"/>
      <c r="W128" s="73"/>
    </row>
    <row r="129" spans="1:23" s="46" customFormat="1" ht="18.75" x14ac:dyDescent="0.3">
      <c r="A129" s="85">
        <v>115</v>
      </c>
      <c r="B129" s="86" t="s">
        <v>193</v>
      </c>
      <c r="C129" s="87">
        <v>51.52</v>
      </c>
      <c r="D129" s="233">
        <v>0</v>
      </c>
      <c r="E129" s="233">
        <v>0</v>
      </c>
      <c r="F129" s="83">
        <f t="shared" si="15"/>
        <v>0</v>
      </c>
      <c r="G129" s="235"/>
      <c r="H129" s="94"/>
      <c r="I129" s="235"/>
      <c r="J129" s="235"/>
      <c r="K129" s="235"/>
      <c r="L129" s="210"/>
      <c r="M129" s="210"/>
      <c r="N129" s="210"/>
      <c r="O129" s="210"/>
      <c r="P129" s="94"/>
      <c r="Q129" s="102"/>
      <c r="R129" s="94"/>
      <c r="S129" s="210"/>
      <c r="T129" s="94"/>
      <c r="U129" s="95"/>
      <c r="V129" s="95"/>
      <c r="W129" s="95"/>
    </row>
    <row r="130" spans="1:23" s="100" customFormat="1" ht="18.75" x14ac:dyDescent="0.3">
      <c r="A130" s="92">
        <v>116</v>
      </c>
      <c r="B130" s="86" t="s">
        <v>109</v>
      </c>
      <c r="C130" s="87">
        <v>35.308999999999997</v>
      </c>
      <c r="D130" s="233">
        <v>0</v>
      </c>
      <c r="E130" s="233">
        <v>0</v>
      </c>
      <c r="F130" s="83">
        <f t="shared" si="15"/>
        <v>0</v>
      </c>
      <c r="G130" s="235"/>
      <c r="H130" s="94"/>
      <c r="I130" s="235"/>
      <c r="J130" s="235"/>
      <c r="K130" s="235"/>
      <c r="L130" s="210"/>
      <c r="M130" s="210"/>
      <c r="N130" s="210"/>
      <c r="O130" s="210"/>
      <c r="P130" s="94"/>
      <c r="Q130" s="102"/>
      <c r="R130" s="94"/>
      <c r="S130" s="210"/>
      <c r="T130" s="94"/>
      <c r="U130" s="95"/>
      <c r="V130" s="95"/>
      <c r="W130" s="95"/>
    </row>
    <row r="131" spans="1:23" s="162" customFormat="1" ht="18.75" x14ac:dyDescent="0.3">
      <c r="A131" s="167">
        <v>117</v>
      </c>
      <c r="B131" s="154" t="s">
        <v>110</v>
      </c>
      <c r="C131" s="155">
        <f>SUM(C132:C140)</f>
        <v>260.79700000000003</v>
      </c>
      <c r="D131" s="215">
        <f t="shared" ref="D131:W131" si="27">SUM(D132:D140)</f>
        <v>0</v>
      </c>
      <c r="E131" s="215">
        <f t="shared" si="27"/>
        <v>0</v>
      </c>
      <c r="F131" s="195">
        <f t="shared" si="15"/>
        <v>0</v>
      </c>
      <c r="G131" s="215">
        <f t="shared" si="27"/>
        <v>0</v>
      </c>
      <c r="H131" s="218">
        <v>0</v>
      </c>
      <c r="I131" s="215">
        <f t="shared" si="27"/>
        <v>0</v>
      </c>
      <c r="J131" s="215">
        <f t="shared" si="27"/>
        <v>0</v>
      </c>
      <c r="K131" s="215">
        <f t="shared" si="27"/>
        <v>0</v>
      </c>
      <c r="L131" s="161">
        <f t="shared" si="27"/>
        <v>0</v>
      </c>
      <c r="M131" s="161">
        <f t="shared" si="27"/>
        <v>0</v>
      </c>
      <c r="N131" s="161">
        <f t="shared" si="27"/>
        <v>0</v>
      </c>
      <c r="O131" s="161">
        <f t="shared" si="27"/>
        <v>0</v>
      </c>
      <c r="P131" s="218">
        <v>0</v>
      </c>
      <c r="Q131" s="161">
        <f t="shared" si="27"/>
        <v>0</v>
      </c>
      <c r="R131" s="218">
        <v>0</v>
      </c>
      <c r="S131" s="161">
        <f t="shared" si="27"/>
        <v>0</v>
      </c>
      <c r="T131" s="218">
        <v>0</v>
      </c>
      <c r="U131" s="155">
        <f t="shared" si="27"/>
        <v>0</v>
      </c>
      <c r="V131" s="155">
        <f t="shared" si="27"/>
        <v>0</v>
      </c>
      <c r="W131" s="155">
        <f t="shared" si="27"/>
        <v>0</v>
      </c>
    </row>
    <row r="132" spans="1:23" s="48" customFormat="1" ht="18.75" x14ac:dyDescent="0.3">
      <c r="A132" s="71">
        <v>118</v>
      </c>
      <c r="B132" s="57" t="s">
        <v>111</v>
      </c>
      <c r="D132" s="237">
        <v>0</v>
      </c>
      <c r="E132" s="237"/>
      <c r="F132" s="72">
        <v>0</v>
      </c>
      <c r="G132" s="239"/>
      <c r="H132" s="72"/>
      <c r="I132" s="239"/>
      <c r="J132" s="239"/>
      <c r="K132" s="239"/>
      <c r="L132" s="209"/>
      <c r="M132" s="209"/>
      <c r="N132" s="209"/>
      <c r="O132" s="209"/>
      <c r="P132" s="72"/>
      <c r="Q132" s="58"/>
      <c r="R132" s="72"/>
      <c r="S132" s="209"/>
      <c r="T132" s="72"/>
      <c r="U132" s="73"/>
      <c r="V132" s="73"/>
      <c r="W132" s="73"/>
    </row>
    <row r="133" spans="1:23" s="48" customFormat="1" ht="18.75" x14ac:dyDescent="0.3">
      <c r="A133" s="71">
        <v>119</v>
      </c>
      <c r="B133" s="57" t="s">
        <v>249</v>
      </c>
      <c r="C133" s="50">
        <v>0</v>
      </c>
      <c r="D133" s="237"/>
      <c r="E133" s="237">
        <v>0</v>
      </c>
      <c r="F133" s="72">
        <v>0</v>
      </c>
      <c r="G133" s="239"/>
      <c r="H133" s="72"/>
      <c r="I133" s="239"/>
      <c r="J133" s="239"/>
      <c r="K133" s="239"/>
      <c r="L133" s="209"/>
      <c r="M133" s="209"/>
      <c r="N133" s="209"/>
      <c r="O133" s="209"/>
      <c r="P133" s="72"/>
      <c r="Q133" s="58"/>
      <c r="R133" s="72"/>
      <c r="S133" s="209"/>
      <c r="T133" s="72"/>
      <c r="U133" s="73"/>
      <c r="V133" s="73"/>
      <c r="W133" s="73"/>
    </row>
    <row r="134" spans="1:23" s="48" customFormat="1" ht="18.75" x14ac:dyDescent="0.3">
      <c r="A134" s="71">
        <v>120</v>
      </c>
      <c r="B134" s="57" t="s">
        <v>250</v>
      </c>
      <c r="C134" s="50">
        <v>0</v>
      </c>
      <c r="D134" s="237"/>
      <c r="E134" s="237">
        <v>0</v>
      </c>
      <c r="F134" s="72">
        <v>0</v>
      </c>
      <c r="G134" s="239"/>
      <c r="H134" s="72"/>
      <c r="I134" s="239"/>
      <c r="J134" s="239"/>
      <c r="K134" s="239"/>
      <c r="L134" s="209"/>
      <c r="M134" s="209"/>
      <c r="N134" s="209"/>
      <c r="O134" s="209"/>
      <c r="P134" s="72"/>
      <c r="Q134" s="58"/>
      <c r="R134" s="72"/>
      <c r="S134" s="209"/>
      <c r="T134" s="72"/>
      <c r="U134" s="73"/>
      <c r="V134" s="73"/>
      <c r="W134" s="73"/>
    </row>
    <row r="135" spans="1:23" s="48" customFormat="1" ht="18.75" x14ac:dyDescent="0.3">
      <c r="A135" s="71">
        <v>121</v>
      </c>
      <c r="B135" s="57" t="s">
        <v>251</v>
      </c>
      <c r="C135" s="50">
        <v>181.27500000000001</v>
      </c>
      <c r="D135" s="237"/>
      <c r="E135" s="237">
        <v>0</v>
      </c>
      <c r="F135" s="72">
        <f t="shared" si="15"/>
        <v>0</v>
      </c>
      <c r="G135" s="239"/>
      <c r="H135" s="72"/>
      <c r="I135" s="239"/>
      <c r="J135" s="239"/>
      <c r="K135" s="239"/>
      <c r="L135" s="209"/>
      <c r="M135" s="209"/>
      <c r="N135" s="209"/>
      <c r="O135" s="209"/>
      <c r="P135" s="72"/>
      <c r="Q135" s="58"/>
      <c r="R135" s="72"/>
      <c r="S135" s="209"/>
      <c r="T135" s="72"/>
      <c r="U135" s="73"/>
      <c r="V135" s="73"/>
      <c r="W135" s="73"/>
    </row>
    <row r="136" spans="1:23" s="46" customFormat="1" ht="18.75" x14ac:dyDescent="0.3">
      <c r="A136" s="92">
        <v>122</v>
      </c>
      <c r="B136" s="86" t="s">
        <v>112</v>
      </c>
      <c r="C136" s="87">
        <v>3.944</v>
      </c>
      <c r="D136" s="233">
        <v>0</v>
      </c>
      <c r="E136" s="233">
        <v>0</v>
      </c>
      <c r="F136" s="83">
        <f t="shared" si="15"/>
        <v>0</v>
      </c>
      <c r="G136" s="235"/>
      <c r="H136" s="94"/>
      <c r="I136" s="235"/>
      <c r="J136" s="235"/>
      <c r="K136" s="235"/>
      <c r="L136" s="210"/>
      <c r="M136" s="210"/>
      <c r="N136" s="210"/>
      <c r="O136" s="210"/>
      <c r="P136" s="94"/>
      <c r="Q136" s="102"/>
      <c r="R136" s="94"/>
      <c r="S136" s="210"/>
      <c r="T136" s="94"/>
      <c r="U136" s="95"/>
      <c r="V136" s="95"/>
      <c r="W136" s="95"/>
    </row>
    <row r="137" spans="1:23" s="46" customFormat="1" ht="18.75" x14ac:dyDescent="0.3">
      <c r="A137" s="92">
        <v>123</v>
      </c>
      <c r="B137" s="86" t="s">
        <v>113</v>
      </c>
      <c r="C137" s="87">
        <v>1.21</v>
      </c>
      <c r="D137" s="233">
        <v>0</v>
      </c>
      <c r="E137" s="233">
        <v>0</v>
      </c>
      <c r="F137" s="83">
        <f t="shared" si="15"/>
        <v>0</v>
      </c>
      <c r="G137" s="235"/>
      <c r="H137" s="94"/>
      <c r="I137" s="235"/>
      <c r="J137" s="235"/>
      <c r="K137" s="235"/>
      <c r="L137" s="210"/>
      <c r="M137" s="210"/>
      <c r="N137" s="210"/>
      <c r="O137" s="210"/>
      <c r="P137" s="94"/>
      <c r="Q137" s="102"/>
      <c r="R137" s="94"/>
      <c r="S137" s="210"/>
      <c r="T137" s="94"/>
      <c r="U137" s="95"/>
      <c r="V137" s="95"/>
      <c r="W137" s="95"/>
    </row>
    <row r="138" spans="1:23" s="100" customFormat="1" ht="18.75" x14ac:dyDescent="0.3">
      <c r="A138" s="85">
        <v>124</v>
      </c>
      <c r="B138" s="86" t="s">
        <v>114</v>
      </c>
      <c r="C138" s="87">
        <v>3.9809999999999999</v>
      </c>
      <c r="D138" s="233">
        <v>0</v>
      </c>
      <c r="E138" s="233">
        <v>0</v>
      </c>
      <c r="F138" s="83">
        <f t="shared" si="15"/>
        <v>0</v>
      </c>
      <c r="G138" s="235"/>
      <c r="H138" s="94"/>
      <c r="I138" s="235"/>
      <c r="J138" s="235"/>
      <c r="K138" s="235"/>
      <c r="L138" s="210"/>
      <c r="M138" s="210"/>
      <c r="N138" s="210"/>
      <c r="O138" s="210"/>
      <c r="P138" s="94"/>
      <c r="Q138" s="102"/>
      <c r="R138" s="94"/>
      <c r="S138" s="210"/>
      <c r="T138" s="94"/>
      <c r="U138" s="95"/>
      <c r="V138" s="95"/>
      <c r="W138" s="95"/>
    </row>
    <row r="139" spans="1:23" s="46" customFormat="1" ht="18.75" x14ac:dyDescent="0.3">
      <c r="A139" s="92">
        <v>125</v>
      </c>
      <c r="B139" s="86" t="s">
        <v>289</v>
      </c>
      <c r="C139" s="87">
        <v>38.850999999999999</v>
      </c>
      <c r="D139" s="233">
        <v>0</v>
      </c>
      <c r="E139" s="233">
        <v>0</v>
      </c>
      <c r="F139" s="83">
        <f t="shared" si="15"/>
        <v>0</v>
      </c>
      <c r="G139" s="235"/>
      <c r="H139" s="94"/>
      <c r="I139" s="235"/>
      <c r="J139" s="235"/>
      <c r="K139" s="235"/>
      <c r="L139" s="210"/>
      <c r="M139" s="210"/>
      <c r="N139" s="210"/>
      <c r="O139" s="210"/>
      <c r="P139" s="94"/>
      <c r="Q139" s="102"/>
      <c r="R139" s="94"/>
      <c r="S139" s="210"/>
      <c r="T139" s="94"/>
      <c r="U139" s="95"/>
      <c r="V139" s="95"/>
      <c r="W139" s="95"/>
    </row>
    <row r="140" spans="1:23" s="46" customFormat="1" ht="18.75" x14ac:dyDescent="0.3">
      <c r="A140" s="92">
        <v>126</v>
      </c>
      <c r="B140" s="86" t="s">
        <v>290</v>
      </c>
      <c r="C140" s="87">
        <v>31.536000000000001</v>
      </c>
      <c r="D140" s="233">
        <v>0</v>
      </c>
      <c r="E140" s="233">
        <v>0</v>
      </c>
      <c r="F140" s="83">
        <f t="shared" si="15"/>
        <v>0</v>
      </c>
      <c r="G140" s="235"/>
      <c r="H140" s="94"/>
      <c r="I140" s="235"/>
      <c r="J140" s="235"/>
      <c r="K140" s="235"/>
      <c r="L140" s="210"/>
      <c r="M140" s="210"/>
      <c r="N140" s="210"/>
      <c r="O140" s="210"/>
      <c r="P140" s="94"/>
      <c r="Q140" s="102"/>
      <c r="R140" s="94"/>
      <c r="S140" s="210"/>
      <c r="T140" s="94"/>
      <c r="U140" s="95"/>
      <c r="V140" s="95"/>
      <c r="W140" s="95"/>
    </row>
    <row r="141" spans="1:23" s="162" customFormat="1" ht="18.75" x14ac:dyDescent="0.3">
      <c r="A141" s="153">
        <v>127</v>
      </c>
      <c r="B141" s="154" t="s">
        <v>115</v>
      </c>
      <c r="C141" s="155">
        <f>SUM(C142:C146)</f>
        <v>169.815</v>
      </c>
      <c r="D141" s="215">
        <f t="shared" ref="D141:S141" si="28">SUM(D142:D146)</f>
        <v>0</v>
      </c>
      <c r="E141" s="215">
        <f t="shared" si="28"/>
        <v>0</v>
      </c>
      <c r="F141" s="195">
        <f t="shared" si="15"/>
        <v>0</v>
      </c>
      <c r="G141" s="215">
        <f t="shared" si="28"/>
        <v>0</v>
      </c>
      <c r="H141" s="218">
        <v>0</v>
      </c>
      <c r="I141" s="215">
        <f t="shared" si="28"/>
        <v>0</v>
      </c>
      <c r="J141" s="215">
        <f t="shared" si="28"/>
        <v>0</v>
      </c>
      <c r="K141" s="215">
        <f t="shared" si="28"/>
        <v>0</v>
      </c>
      <c r="L141" s="161">
        <f t="shared" si="28"/>
        <v>0</v>
      </c>
      <c r="M141" s="161">
        <f t="shared" si="28"/>
        <v>0</v>
      </c>
      <c r="N141" s="161">
        <f t="shared" si="28"/>
        <v>0</v>
      </c>
      <c r="O141" s="161">
        <f t="shared" si="28"/>
        <v>0</v>
      </c>
      <c r="P141" s="218">
        <v>0</v>
      </c>
      <c r="Q141" s="161">
        <f t="shared" si="28"/>
        <v>0</v>
      </c>
      <c r="R141" s="218">
        <v>0</v>
      </c>
      <c r="S141" s="161">
        <f t="shared" si="28"/>
        <v>0</v>
      </c>
      <c r="T141" s="218">
        <v>0</v>
      </c>
      <c r="U141" s="194"/>
      <c r="V141" s="194"/>
      <c r="W141" s="194"/>
    </row>
    <row r="142" spans="1:23" s="48" customFormat="1" ht="18.75" x14ac:dyDescent="0.3">
      <c r="A142" s="71">
        <v>128</v>
      </c>
      <c r="B142" s="49" t="s">
        <v>116</v>
      </c>
      <c r="C142" s="50"/>
      <c r="D142" s="237">
        <v>0</v>
      </c>
      <c r="E142" s="237"/>
      <c r="F142" s="72">
        <v>0</v>
      </c>
      <c r="G142" s="239"/>
      <c r="H142" s="72"/>
      <c r="I142" s="239"/>
      <c r="J142" s="239"/>
      <c r="K142" s="239"/>
      <c r="L142" s="209"/>
      <c r="M142" s="209"/>
      <c r="N142" s="209"/>
      <c r="O142" s="209"/>
      <c r="P142" s="72"/>
      <c r="Q142" s="58"/>
      <c r="R142" s="72"/>
      <c r="S142" s="209"/>
      <c r="T142" s="72"/>
      <c r="U142" s="73"/>
      <c r="V142" s="73"/>
      <c r="W142" s="73"/>
    </row>
    <row r="143" spans="1:23" s="48" customFormat="1" ht="18.75" x14ac:dyDescent="0.3">
      <c r="A143" s="71">
        <v>129</v>
      </c>
      <c r="B143" s="49" t="s">
        <v>252</v>
      </c>
      <c r="C143" s="50">
        <v>26.443999999999999</v>
      </c>
      <c r="D143" s="237"/>
      <c r="E143" s="237">
        <v>0</v>
      </c>
      <c r="F143" s="72">
        <v>0</v>
      </c>
      <c r="G143" s="239"/>
      <c r="H143" s="72"/>
      <c r="I143" s="239"/>
      <c r="J143" s="239"/>
      <c r="K143" s="239"/>
      <c r="L143" s="209"/>
      <c r="M143" s="209"/>
      <c r="N143" s="209"/>
      <c r="O143" s="209"/>
      <c r="P143" s="72"/>
      <c r="Q143" s="58"/>
      <c r="R143" s="72"/>
      <c r="S143" s="209"/>
      <c r="T143" s="72"/>
      <c r="U143" s="73"/>
      <c r="V143" s="73"/>
      <c r="W143" s="73"/>
    </row>
    <row r="144" spans="1:23" s="48" customFormat="1" ht="18.75" x14ac:dyDescent="0.3">
      <c r="A144" s="71">
        <v>130</v>
      </c>
      <c r="B144" s="49" t="s">
        <v>253</v>
      </c>
      <c r="C144" s="50">
        <v>0.86699999999999999</v>
      </c>
      <c r="D144" s="237"/>
      <c r="E144" s="237">
        <v>0</v>
      </c>
      <c r="F144" s="72">
        <f t="shared" ref="F144:F206" si="29">E144/C144</f>
        <v>0</v>
      </c>
      <c r="G144" s="239"/>
      <c r="H144" s="72"/>
      <c r="I144" s="239"/>
      <c r="J144" s="239"/>
      <c r="K144" s="239"/>
      <c r="L144" s="209"/>
      <c r="M144" s="209"/>
      <c r="N144" s="209"/>
      <c r="O144" s="209"/>
      <c r="P144" s="72"/>
      <c r="Q144" s="58"/>
      <c r="R144" s="72"/>
      <c r="S144" s="209"/>
      <c r="T144" s="72"/>
      <c r="U144" s="73"/>
      <c r="V144" s="73"/>
      <c r="W144" s="73"/>
    </row>
    <row r="145" spans="1:23" s="48" customFormat="1" ht="18.75" x14ac:dyDescent="0.3">
      <c r="A145" s="71">
        <v>131</v>
      </c>
      <c r="B145" s="49" t="s">
        <v>254</v>
      </c>
      <c r="C145" s="50">
        <v>68.501000000000005</v>
      </c>
      <c r="D145" s="237"/>
      <c r="E145" s="237">
        <v>0</v>
      </c>
      <c r="F145" s="72">
        <f t="shared" si="29"/>
        <v>0</v>
      </c>
      <c r="G145" s="239"/>
      <c r="H145" s="72"/>
      <c r="I145" s="239"/>
      <c r="J145" s="239"/>
      <c r="K145" s="239"/>
      <c r="L145" s="209"/>
      <c r="M145" s="209"/>
      <c r="N145" s="209"/>
      <c r="O145" s="209"/>
      <c r="P145" s="72"/>
      <c r="Q145" s="58"/>
      <c r="R145" s="72"/>
      <c r="S145" s="209"/>
      <c r="T145" s="72"/>
      <c r="U145" s="73"/>
      <c r="V145" s="73"/>
      <c r="W145" s="73"/>
    </row>
    <row r="146" spans="1:23" s="46" customFormat="1" ht="18.75" x14ac:dyDescent="0.3">
      <c r="A146" s="92">
        <v>132</v>
      </c>
      <c r="B146" s="93" t="s">
        <v>117</v>
      </c>
      <c r="C146" s="87">
        <v>74.003</v>
      </c>
      <c r="D146" s="233">
        <v>0</v>
      </c>
      <c r="E146" s="233">
        <v>0</v>
      </c>
      <c r="F146" s="83">
        <f t="shared" si="29"/>
        <v>0</v>
      </c>
      <c r="G146" s="235"/>
      <c r="H146" s="94"/>
      <c r="I146" s="235"/>
      <c r="J146" s="235"/>
      <c r="K146" s="235"/>
      <c r="L146" s="210"/>
      <c r="M146" s="210"/>
      <c r="N146" s="210"/>
      <c r="O146" s="210"/>
      <c r="P146" s="94"/>
      <c r="Q146" s="102"/>
      <c r="R146" s="94"/>
      <c r="S146" s="210"/>
      <c r="T146" s="94"/>
      <c r="U146" s="95"/>
      <c r="V146" s="95"/>
      <c r="W146" s="95"/>
    </row>
    <row r="147" spans="1:23" s="162" customFormat="1" ht="18.75" x14ac:dyDescent="0.3">
      <c r="A147" s="153">
        <v>133</v>
      </c>
      <c r="B147" s="154" t="s">
        <v>118</v>
      </c>
      <c r="C147" s="155">
        <f>SUM(C148:C152)</f>
        <v>310.35099999999994</v>
      </c>
      <c r="D147" s="215">
        <f t="shared" ref="D147:S147" si="30">SUM(D148:D152)</f>
        <v>0</v>
      </c>
      <c r="E147" s="215">
        <f t="shared" si="30"/>
        <v>0</v>
      </c>
      <c r="F147" s="195">
        <f t="shared" si="29"/>
        <v>0</v>
      </c>
      <c r="G147" s="215">
        <f t="shared" si="30"/>
        <v>0</v>
      </c>
      <c r="H147" s="218">
        <v>0</v>
      </c>
      <c r="I147" s="215">
        <f t="shared" si="30"/>
        <v>0</v>
      </c>
      <c r="J147" s="215">
        <f t="shared" si="30"/>
        <v>0</v>
      </c>
      <c r="K147" s="215">
        <f t="shared" si="30"/>
        <v>0</v>
      </c>
      <c r="L147" s="161">
        <f t="shared" si="30"/>
        <v>0</v>
      </c>
      <c r="M147" s="161">
        <f t="shared" si="30"/>
        <v>0</v>
      </c>
      <c r="N147" s="161">
        <f t="shared" si="30"/>
        <v>0</v>
      </c>
      <c r="O147" s="161">
        <f t="shared" si="30"/>
        <v>0</v>
      </c>
      <c r="P147" s="218">
        <v>0</v>
      </c>
      <c r="Q147" s="161">
        <f t="shared" si="30"/>
        <v>0</v>
      </c>
      <c r="R147" s="218">
        <v>0</v>
      </c>
      <c r="S147" s="161">
        <f t="shared" si="30"/>
        <v>0</v>
      </c>
      <c r="T147" s="218">
        <v>0</v>
      </c>
      <c r="U147" s="194"/>
      <c r="V147" s="194"/>
      <c r="W147" s="194"/>
    </row>
    <row r="148" spans="1:23" s="42" customFormat="1" ht="18.75" x14ac:dyDescent="0.3">
      <c r="A148" s="35">
        <v>134</v>
      </c>
      <c r="B148" s="36" t="s">
        <v>255</v>
      </c>
      <c r="C148" s="37">
        <v>112.574</v>
      </c>
      <c r="D148" s="238">
        <v>0</v>
      </c>
      <c r="E148" s="238">
        <v>0</v>
      </c>
      <c r="F148" s="32">
        <f t="shared" si="29"/>
        <v>0</v>
      </c>
      <c r="G148" s="240"/>
      <c r="H148" s="67"/>
      <c r="I148" s="240"/>
      <c r="J148" s="240"/>
      <c r="K148" s="240"/>
      <c r="L148" s="211"/>
      <c r="M148" s="211"/>
      <c r="N148" s="211"/>
      <c r="O148" s="211"/>
      <c r="P148" s="67"/>
      <c r="Q148" s="208"/>
      <c r="R148" s="67"/>
      <c r="S148" s="211"/>
      <c r="T148" s="67"/>
      <c r="U148" s="68"/>
      <c r="V148" s="68"/>
      <c r="W148" s="68"/>
    </row>
    <row r="149" spans="1:23" s="48" customFormat="1" ht="18.75" x14ac:dyDescent="0.3">
      <c r="A149" s="71">
        <v>135</v>
      </c>
      <c r="B149" s="49" t="s">
        <v>120</v>
      </c>
      <c r="C149" s="50">
        <v>145.70099999999999</v>
      </c>
      <c r="D149" s="237">
        <v>0</v>
      </c>
      <c r="E149" s="237">
        <v>0</v>
      </c>
      <c r="F149" s="116">
        <f t="shared" si="29"/>
        <v>0</v>
      </c>
      <c r="G149" s="239"/>
      <c r="H149" s="72"/>
      <c r="I149" s="239"/>
      <c r="J149" s="239"/>
      <c r="K149" s="239"/>
      <c r="L149" s="209"/>
      <c r="M149" s="209"/>
      <c r="N149" s="209"/>
      <c r="O149" s="209"/>
      <c r="P149" s="72"/>
      <c r="Q149" s="58"/>
      <c r="R149" s="72"/>
      <c r="S149" s="209"/>
      <c r="T149" s="72"/>
      <c r="U149" s="73"/>
      <c r="V149" s="73"/>
      <c r="W149" s="73"/>
    </row>
    <row r="150" spans="1:23" s="46" customFormat="1" ht="18.75" x14ac:dyDescent="0.3">
      <c r="A150" s="85">
        <v>136</v>
      </c>
      <c r="B150" s="86" t="s">
        <v>291</v>
      </c>
      <c r="C150" s="87">
        <v>6.5309999999999997</v>
      </c>
      <c r="D150" s="233">
        <v>0</v>
      </c>
      <c r="E150" s="233">
        <v>0</v>
      </c>
      <c r="F150" s="83">
        <f t="shared" si="29"/>
        <v>0</v>
      </c>
      <c r="G150" s="235"/>
      <c r="H150" s="94"/>
      <c r="I150" s="235"/>
      <c r="J150" s="235"/>
      <c r="K150" s="235"/>
      <c r="L150" s="210"/>
      <c r="M150" s="210"/>
      <c r="N150" s="210"/>
      <c r="O150" s="210"/>
      <c r="P150" s="94"/>
      <c r="Q150" s="102"/>
      <c r="R150" s="94"/>
      <c r="S150" s="210"/>
      <c r="T150" s="94"/>
      <c r="U150" s="95"/>
      <c r="V150" s="95"/>
      <c r="W150" s="95"/>
    </row>
    <row r="151" spans="1:23" s="100" customFormat="1" ht="18.75" x14ac:dyDescent="0.3">
      <c r="A151" s="92">
        <v>137</v>
      </c>
      <c r="B151" s="86" t="s">
        <v>121</v>
      </c>
      <c r="C151" s="87">
        <v>14.055999999999999</v>
      </c>
      <c r="D151" s="233">
        <v>0</v>
      </c>
      <c r="E151" s="233">
        <v>0</v>
      </c>
      <c r="F151" s="83">
        <f t="shared" si="29"/>
        <v>0</v>
      </c>
      <c r="G151" s="235"/>
      <c r="H151" s="94"/>
      <c r="I151" s="235"/>
      <c r="J151" s="235"/>
      <c r="K151" s="235"/>
      <c r="L151" s="210"/>
      <c r="M151" s="210"/>
      <c r="N151" s="210"/>
      <c r="O151" s="210"/>
      <c r="P151" s="94"/>
      <c r="Q151" s="102"/>
      <c r="R151" s="94"/>
      <c r="S151" s="210"/>
      <c r="T151" s="94"/>
      <c r="U151" s="95"/>
      <c r="V151" s="95"/>
      <c r="W151" s="95"/>
    </row>
    <row r="152" spans="1:23" s="46" customFormat="1" ht="18.75" x14ac:dyDescent="0.3">
      <c r="A152" s="92">
        <v>138</v>
      </c>
      <c r="B152" s="86" t="s">
        <v>122</v>
      </c>
      <c r="C152" s="87">
        <v>31.489000000000001</v>
      </c>
      <c r="D152" s="233">
        <v>0</v>
      </c>
      <c r="E152" s="233">
        <v>0</v>
      </c>
      <c r="F152" s="83">
        <f t="shared" si="29"/>
        <v>0</v>
      </c>
      <c r="G152" s="235"/>
      <c r="H152" s="94"/>
      <c r="I152" s="235"/>
      <c r="J152" s="235"/>
      <c r="K152" s="235"/>
      <c r="L152" s="210"/>
      <c r="M152" s="210"/>
      <c r="N152" s="210"/>
      <c r="O152" s="210"/>
      <c r="P152" s="94"/>
      <c r="Q152" s="102"/>
      <c r="R152" s="94"/>
      <c r="S152" s="210"/>
      <c r="T152" s="94"/>
      <c r="U152" s="95"/>
      <c r="V152" s="95"/>
      <c r="W152" s="95"/>
    </row>
    <row r="153" spans="1:23" s="162" customFormat="1" ht="18.75" x14ac:dyDescent="0.3">
      <c r="A153" s="153">
        <v>139</v>
      </c>
      <c r="B153" s="154" t="s">
        <v>124</v>
      </c>
      <c r="C153" s="155">
        <f>SUM(C154:C156)</f>
        <v>254.27600000000001</v>
      </c>
      <c r="D153" s="215">
        <f t="shared" ref="D153:S153" si="31">SUM(D154:D156)</f>
        <v>0</v>
      </c>
      <c r="E153" s="215">
        <f t="shared" si="31"/>
        <v>0</v>
      </c>
      <c r="F153" s="195">
        <f t="shared" si="29"/>
        <v>0</v>
      </c>
      <c r="G153" s="215">
        <f t="shared" si="31"/>
        <v>0</v>
      </c>
      <c r="H153" s="218">
        <v>0</v>
      </c>
      <c r="I153" s="215">
        <f t="shared" si="31"/>
        <v>0</v>
      </c>
      <c r="J153" s="215">
        <f t="shared" si="31"/>
        <v>0</v>
      </c>
      <c r="K153" s="215">
        <f t="shared" si="31"/>
        <v>0</v>
      </c>
      <c r="L153" s="161">
        <f t="shared" si="31"/>
        <v>0</v>
      </c>
      <c r="M153" s="161">
        <f t="shared" si="31"/>
        <v>0</v>
      </c>
      <c r="N153" s="161">
        <f t="shared" si="31"/>
        <v>0</v>
      </c>
      <c r="O153" s="161">
        <f t="shared" si="31"/>
        <v>0</v>
      </c>
      <c r="P153" s="218">
        <v>0</v>
      </c>
      <c r="Q153" s="161">
        <f t="shared" si="31"/>
        <v>0</v>
      </c>
      <c r="R153" s="218">
        <v>0</v>
      </c>
      <c r="S153" s="161">
        <f t="shared" si="31"/>
        <v>0</v>
      </c>
      <c r="T153" s="218">
        <v>0</v>
      </c>
      <c r="U153" s="194"/>
      <c r="V153" s="194"/>
      <c r="W153" s="194"/>
    </row>
    <row r="154" spans="1:23" s="48" customFormat="1" ht="18.75" x14ac:dyDescent="0.3">
      <c r="A154" s="71">
        <v>140</v>
      </c>
      <c r="B154" s="49" t="s">
        <v>177</v>
      </c>
      <c r="C154" s="50">
        <v>135.90299999999999</v>
      </c>
      <c r="D154" s="237">
        <v>0</v>
      </c>
      <c r="E154" s="237">
        <v>0</v>
      </c>
      <c r="F154" s="116">
        <f t="shared" si="29"/>
        <v>0</v>
      </c>
      <c r="G154" s="239"/>
      <c r="H154" s="72"/>
      <c r="I154" s="239"/>
      <c r="J154" s="239"/>
      <c r="K154" s="239"/>
      <c r="L154" s="209"/>
      <c r="M154" s="209"/>
      <c r="N154" s="209"/>
      <c r="O154" s="209"/>
      <c r="P154" s="72"/>
      <c r="Q154" s="58"/>
      <c r="R154" s="72"/>
      <c r="S154" s="209"/>
      <c r="T154" s="72"/>
      <c r="U154" s="73"/>
      <c r="V154" s="73"/>
      <c r="W154" s="73"/>
    </row>
    <row r="155" spans="1:23" s="100" customFormat="1" ht="18.75" x14ac:dyDescent="0.3">
      <c r="A155" s="92">
        <v>141</v>
      </c>
      <c r="B155" s="93" t="s">
        <v>125</v>
      </c>
      <c r="C155" s="87">
        <v>43.253</v>
      </c>
      <c r="D155" s="233">
        <v>0</v>
      </c>
      <c r="E155" s="233">
        <v>0</v>
      </c>
      <c r="F155" s="83">
        <f t="shared" si="29"/>
        <v>0</v>
      </c>
      <c r="G155" s="235"/>
      <c r="H155" s="94"/>
      <c r="I155" s="235"/>
      <c r="J155" s="235"/>
      <c r="K155" s="235"/>
      <c r="L155" s="210"/>
      <c r="M155" s="210"/>
      <c r="N155" s="210"/>
      <c r="O155" s="210"/>
      <c r="P155" s="94"/>
      <c r="Q155" s="102"/>
      <c r="R155" s="94"/>
      <c r="S155" s="210"/>
      <c r="T155" s="94"/>
      <c r="U155" s="95"/>
      <c r="V155" s="95"/>
      <c r="W155" s="95"/>
    </row>
    <row r="156" spans="1:23" s="46" customFormat="1" ht="18.75" x14ac:dyDescent="0.3">
      <c r="A156" s="85">
        <v>142</v>
      </c>
      <c r="B156" s="93" t="s">
        <v>126</v>
      </c>
      <c r="C156" s="87">
        <v>75.12</v>
      </c>
      <c r="D156" s="233">
        <v>0</v>
      </c>
      <c r="E156" s="233">
        <v>0</v>
      </c>
      <c r="F156" s="83">
        <f t="shared" si="29"/>
        <v>0</v>
      </c>
      <c r="G156" s="235"/>
      <c r="H156" s="94"/>
      <c r="I156" s="235"/>
      <c r="J156" s="235"/>
      <c r="K156" s="235"/>
      <c r="L156" s="210"/>
      <c r="M156" s="210"/>
      <c r="N156" s="210"/>
      <c r="O156" s="210"/>
      <c r="P156" s="94"/>
      <c r="Q156" s="102"/>
      <c r="R156" s="94"/>
      <c r="S156" s="210"/>
      <c r="T156" s="94"/>
      <c r="U156" s="95"/>
      <c r="V156" s="95"/>
      <c r="W156" s="95"/>
    </row>
    <row r="157" spans="1:23" s="162" customFormat="1" ht="18.75" x14ac:dyDescent="0.3">
      <c r="A157" s="167">
        <v>143</v>
      </c>
      <c r="B157" s="154" t="s">
        <v>127</v>
      </c>
      <c r="C157" s="155">
        <f>SUM(C158:C160)</f>
        <v>243.56200000000001</v>
      </c>
      <c r="D157" s="215">
        <f t="shared" ref="D157:S157" si="32">SUM(D158:D160)</f>
        <v>0</v>
      </c>
      <c r="E157" s="215">
        <f t="shared" si="32"/>
        <v>0</v>
      </c>
      <c r="F157" s="195">
        <f t="shared" si="29"/>
        <v>0</v>
      </c>
      <c r="G157" s="215">
        <f t="shared" si="32"/>
        <v>0</v>
      </c>
      <c r="H157" s="218">
        <v>0</v>
      </c>
      <c r="I157" s="215">
        <f t="shared" si="32"/>
        <v>0</v>
      </c>
      <c r="J157" s="215">
        <f t="shared" si="32"/>
        <v>0</v>
      </c>
      <c r="K157" s="215">
        <f t="shared" si="32"/>
        <v>0</v>
      </c>
      <c r="L157" s="161">
        <f t="shared" si="32"/>
        <v>0</v>
      </c>
      <c r="M157" s="161">
        <f t="shared" si="32"/>
        <v>0</v>
      </c>
      <c r="N157" s="161">
        <f t="shared" si="32"/>
        <v>0</v>
      </c>
      <c r="O157" s="161">
        <f t="shared" si="32"/>
        <v>0</v>
      </c>
      <c r="P157" s="218">
        <v>0</v>
      </c>
      <c r="Q157" s="161">
        <f t="shared" si="32"/>
        <v>0</v>
      </c>
      <c r="R157" s="218">
        <v>0</v>
      </c>
      <c r="S157" s="161">
        <f t="shared" si="32"/>
        <v>0</v>
      </c>
      <c r="T157" s="218">
        <v>0</v>
      </c>
      <c r="U157" s="194"/>
      <c r="V157" s="194"/>
      <c r="W157" s="194"/>
    </row>
    <row r="158" spans="1:23" s="48" customFormat="1" ht="18.75" x14ac:dyDescent="0.3">
      <c r="A158" s="71">
        <v>144</v>
      </c>
      <c r="B158" s="49" t="s">
        <v>128</v>
      </c>
      <c r="C158" s="50">
        <v>163.01400000000001</v>
      </c>
      <c r="D158" s="237">
        <v>0</v>
      </c>
      <c r="E158" s="237">
        <v>0</v>
      </c>
      <c r="F158" s="116">
        <f t="shared" si="29"/>
        <v>0</v>
      </c>
      <c r="G158" s="239"/>
      <c r="H158" s="72"/>
      <c r="I158" s="239"/>
      <c r="J158" s="239"/>
      <c r="K158" s="239"/>
      <c r="L158" s="209"/>
      <c r="M158" s="209"/>
      <c r="N158" s="209"/>
      <c r="O158" s="209"/>
      <c r="P158" s="72"/>
      <c r="Q158" s="58"/>
      <c r="R158" s="72"/>
      <c r="S158" s="209"/>
      <c r="T158" s="72"/>
      <c r="U158" s="73"/>
      <c r="V158" s="73"/>
      <c r="W158" s="73"/>
    </row>
    <row r="159" spans="1:23" s="100" customFormat="1" ht="18.75" x14ac:dyDescent="0.3">
      <c r="A159" s="85">
        <v>145</v>
      </c>
      <c r="B159" s="93" t="s">
        <v>129</v>
      </c>
      <c r="C159" s="87">
        <v>51.948</v>
      </c>
      <c r="D159" s="233">
        <v>0</v>
      </c>
      <c r="E159" s="233">
        <v>0</v>
      </c>
      <c r="F159" s="83">
        <f t="shared" si="29"/>
        <v>0</v>
      </c>
      <c r="G159" s="235"/>
      <c r="H159" s="94"/>
      <c r="I159" s="235"/>
      <c r="J159" s="235"/>
      <c r="K159" s="235"/>
      <c r="L159" s="210"/>
      <c r="M159" s="210"/>
      <c r="N159" s="210"/>
      <c r="O159" s="210"/>
      <c r="P159" s="94"/>
      <c r="Q159" s="102"/>
      <c r="R159" s="94"/>
      <c r="S159" s="210"/>
      <c r="T159" s="94"/>
      <c r="U159" s="95"/>
      <c r="V159" s="95"/>
      <c r="W159" s="95"/>
    </row>
    <row r="160" spans="1:23" s="46" customFormat="1" ht="18.75" x14ac:dyDescent="0.3">
      <c r="A160" s="92">
        <v>146</v>
      </c>
      <c r="B160" s="93" t="s">
        <v>292</v>
      </c>
      <c r="C160" s="87">
        <v>28.6</v>
      </c>
      <c r="D160" s="233">
        <v>0</v>
      </c>
      <c r="E160" s="233">
        <v>0</v>
      </c>
      <c r="F160" s="83">
        <f t="shared" si="29"/>
        <v>0</v>
      </c>
      <c r="G160" s="235"/>
      <c r="H160" s="94"/>
      <c r="I160" s="235"/>
      <c r="J160" s="235"/>
      <c r="K160" s="235"/>
      <c r="L160" s="210"/>
      <c r="M160" s="210"/>
      <c r="N160" s="210"/>
      <c r="O160" s="210"/>
      <c r="P160" s="94"/>
      <c r="Q160" s="102"/>
      <c r="R160" s="94"/>
      <c r="S160" s="210"/>
      <c r="T160" s="94"/>
      <c r="U160" s="95"/>
      <c r="V160" s="95"/>
      <c r="W160" s="95"/>
    </row>
    <row r="161" spans="1:23" s="162" customFormat="1" ht="18.75" x14ac:dyDescent="0.3">
      <c r="A161" s="167">
        <v>147</v>
      </c>
      <c r="B161" s="154" t="s">
        <v>131</v>
      </c>
      <c r="C161" s="155">
        <f>SUM(C162:C165)</f>
        <v>288.55200000000002</v>
      </c>
      <c r="D161" s="215">
        <f t="shared" ref="D161:S161" si="33">SUM(D162:D165)</f>
        <v>0</v>
      </c>
      <c r="E161" s="215">
        <f t="shared" si="33"/>
        <v>0</v>
      </c>
      <c r="F161" s="195">
        <f t="shared" si="29"/>
        <v>0</v>
      </c>
      <c r="G161" s="215">
        <f t="shared" si="33"/>
        <v>0</v>
      </c>
      <c r="H161" s="218">
        <v>0</v>
      </c>
      <c r="I161" s="215">
        <f t="shared" si="33"/>
        <v>0</v>
      </c>
      <c r="J161" s="215">
        <f t="shared" si="33"/>
        <v>0</v>
      </c>
      <c r="K161" s="215">
        <f t="shared" si="33"/>
        <v>0</v>
      </c>
      <c r="L161" s="161">
        <f t="shared" si="33"/>
        <v>0</v>
      </c>
      <c r="M161" s="161">
        <f t="shared" si="33"/>
        <v>0</v>
      </c>
      <c r="N161" s="161">
        <f t="shared" si="33"/>
        <v>0</v>
      </c>
      <c r="O161" s="161">
        <f t="shared" si="33"/>
        <v>0</v>
      </c>
      <c r="P161" s="218">
        <v>0</v>
      </c>
      <c r="Q161" s="161">
        <f t="shared" si="33"/>
        <v>0</v>
      </c>
      <c r="R161" s="218">
        <v>0</v>
      </c>
      <c r="S161" s="161">
        <f t="shared" si="33"/>
        <v>0</v>
      </c>
      <c r="T161" s="218">
        <v>0</v>
      </c>
      <c r="U161" s="194"/>
      <c r="V161" s="194"/>
      <c r="W161" s="194"/>
    </row>
    <row r="162" spans="1:23" s="48" customFormat="1" ht="18.75" x14ac:dyDescent="0.3">
      <c r="A162" s="71">
        <v>148</v>
      </c>
      <c r="B162" s="49" t="s">
        <v>132</v>
      </c>
      <c r="C162" s="50"/>
      <c r="D162" s="237">
        <v>0</v>
      </c>
      <c r="E162" s="237"/>
      <c r="F162" s="72">
        <v>0</v>
      </c>
      <c r="G162" s="239"/>
      <c r="H162" s="72"/>
      <c r="I162" s="239"/>
      <c r="J162" s="239"/>
      <c r="K162" s="239"/>
      <c r="L162" s="209"/>
      <c r="M162" s="209"/>
      <c r="N162" s="209"/>
      <c r="O162" s="209"/>
      <c r="P162" s="72"/>
      <c r="Q162" s="58"/>
      <c r="R162" s="72"/>
      <c r="S162" s="209"/>
      <c r="T162" s="72"/>
      <c r="U162" s="73"/>
      <c r="V162" s="73"/>
      <c r="W162" s="73"/>
    </row>
    <row r="163" spans="1:23" s="48" customFormat="1" ht="18.75" x14ac:dyDescent="0.3">
      <c r="A163" s="71">
        <v>149</v>
      </c>
      <c r="B163" s="49" t="s">
        <v>256</v>
      </c>
      <c r="C163" s="50">
        <v>3.488</v>
      </c>
      <c r="D163" s="237"/>
      <c r="E163" s="237">
        <v>0</v>
      </c>
      <c r="F163" s="72">
        <f t="shared" si="29"/>
        <v>0</v>
      </c>
      <c r="G163" s="239"/>
      <c r="H163" s="72"/>
      <c r="I163" s="239"/>
      <c r="J163" s="239"/>
      <c r="K163" s="239"/>
      <c r="L163" s="209"/>
      <c r="M163" s="209"/>
      <c r="N163" s="209"/>
      <c r="O163" s="209"/>
      <c r="P163" s="72"/>
      <c r="Q163" s="58"/>
      <c r="R163" s="72"/>
      <c r="S163" s="209"/>
      <c r="T163" s="72"/>
      <c r="U163" s="73"/>
      <c r="V163" s="73"/>
      <c r="W163" s="73"/>
    </row>
    <row r="164" spans="1:23" s="48" customFormat="1" ht="18.75" x14ac:dyDescent="0.3">
      <c r="A164" s="71">
        <v>150</v>
      </c>
      <c r="B164" s="49" t="s">
        <v>257</v>
      </c>
      <c r="C164" s="50">
        <v>198.06399999999999</v>
      </c>
      <c r="D164" s="237"/>
      <c r="E164" s="237">
        <v>0</v>
      </c>
      <c r="F164" s="72">
        <f t="shared" si="29"/>
        <v>0</v>
      </c>
      <c r="G164" s="239"/>
      <c r="H164" s="72"/>
      <c r="I164" s="239"/>
      <c r="J164" s="239"/>
      <c r="K164" s="239"/>
      <c r="L164" s="209"/>
      <c r="M164" s="209"/>
      <c r="N164" s="209"/>
      <c r="O164" s="209"/>
      <c r="P164" s="72"/>
      <c r="Q164" s="58"/>
      <c r="R164" s="72"/>
      <c r="S164" s="209"/>
      <c r="T164" s="72"/>
      <c r="U164" s="73"/>
      <c r="V164" s="73"/>
      <c r="W164" s="73"/>
    </row>
    <row r="165" spans="1:23" s="46" customFormat="1" ht="18.75" x14ac:dyDescent="0.3">
      <c r="A165" s="85">
        <v>151</v>
      </c>
      <c r="B165" s="93" t="s">
        <v>133</v>
      </c>
      <c r="C165" s="87">
        <v>87</v>
      </c>
      <c r="D165" s="233">
        <v>0</v>
      </c>
      <c r="E165" s="233">
        <v>0</v>
      </c>
      <c r="F165" s="83">
        <f t="shared" si="29"/>
        <v>0</v>
      </c>
      <c r="G165" s="235"/>
      <c r="H165" s="94"/>
      <c r="I165" s="235"/>
      <c r="J165" s="235"/>
      <c r="K165" s="235"/>
      <c r="L165" s="210"/>
      <c r="M165" s="210"/>
      <c r="N165" s="210"/>
      <c r="O165" s="210"/>
      <c r="P165" s="94"/>
      <c r="Q165" s="102"/>
      <c r="R165" s="94"/>
      <c r="S165" s="210"/>
      <c r="T165" s="94"/>
      <c r="U165" s="95"/>
      <c r="V165" s="95"/>
      <c r="W165" s="95"/>
    </row>
    <row r="166" spans="1:23" s="162" customFormat="1" ht="18.75" x14ac:dyDescent="0.3">
      <c r="A166" s="167">
        <v>152</v>
      </c>
      <c r="B166" s="154" t="s">
        <v>134</v>
      </c>
      <c r="C166" s="155">
        <f>SUM(C167:C168)</f>
        <v>324.68200000000002</v>
      </c>
      <c r="D166" s="215">
        <f t="shared" ref="D166:S166" si="34">SUM(D167:D168)</f>
        <v>0</v>
      </c>
      <c r="E166" s="215">
        <f t="shared" si="34"/>
        <v>0</v>
      </c>
      <c r="F166" s="195">
        <f t="shared" si="29"/>
        <v>0</v>
      </c>
      <c r="G166" s="215">
        <f t="shared" si="34"/>
        <v>0</v>
      </c>
      <c r="H166" s="218">
        <v>0</v>
      </c>
      <c r="I166" s="215">
        <f t="shared" si="34"/>
        <v>0</v>
      </c>
      <c r="J166" s="215">
        <f t="shared" si="34"/>
        <v>0</v>
      </c>
      <c r="K166" s="215">
        <f t="shared" si="34"/>
        <v>0</v>
      </c>
      <c r="L166" s="161">
        <f t="shared" si="34"/>
        <v>0</v>
      </c>
      <c r="M166" s="161">
        <f t="shared" si="34"/>
        <v>0</v>
      </c>
      <c r="N166" s="161">
        <f t="shared" si="34"/>
        <v>0</v>
      </c>
      <c r="O166" s="161">
        <f t="shared" si="34"/>
        <v>0</v>
      </c>
      <c r="P166" s="218">
        <v>0</v>
      </c>
      <c r="Q166" s="161">
        <f t="shared" si="34"/>
        <v>0</v>
      </c>
      <c r="R166" s="218">
        <v>0</v>
      </c>
      <c r="S166" s="161">
        <f t="shared" si="34"/>
        <v>0</v>
      </c>
      <c r="T166" s="218">
        <v>0</v>
      </c>
      <c r="U166" s="194"/>
      <c r="V166" s="194"/>
      <c r="W166" s="194"/>
    </row>
    <row r="167" spans="1:23" s="76" customFormat="1" ht="18.75" x14ac:dyDescent="0.3">
      <c r="A167" s="71">
        <v>153</v>
      </c>
      <c r="B167" s="49" t="s">
        <v>135</v>
      </c>
      <c r="C167" s="50">
        <v>230.815</v>
      </c>
      <c r="D167" s="237">
        <v>0</v>
      </c>
      <c r="E167" s="237">
        <v>0</v>
      </c>
      <c r="F167" s="116">
        <f t="shared" si="29"/>
        <v>0</v>
      </c>
      <c r="G167" s="239"/>
      <c r="H167" s="72"/>
      <c r="I167" s="239"/>
      <c r="J167" s="239"/>
      <c r="K167" s="239"/>
      <c r="L167" s="209"/>
      <c r="M167" s="209"/>
      <c r="N167" s="209"/>
      <c r="O167" s="209"/>
      <c r="P167" s="72"/>
      <c r="Q167" s="58"/>
      <c r="R167" s="72"/>
      <c r="S167" s="209"/>
      <c r="T167" s="72"/>
      <c r="U167" s="73"/>
      <c r="V167" s="73"/>
      <c r="W167" s="73"/>
    </row>
    <row r="168" spans="1:23" s="46" customFormat="1" ht="18.75" x14ac:dyDescent="0.3">
      <c r="A168" s="85">
        <v>154</v>
      </c>
      <c r="B168" s="93" t="s">
        <v>136</v>
      </c>
      <c r="C168" s="87">
        <v>93.867000000000004</v>
      </c>
      <c r="D168" s="233">
        <v>0</v>
      </c>
      <c r="E168" s="233">
        <v>0</v>
      </c>
      <c r="F168" s="83">
        <f t="shared" si="29"/>
        <v>0</v>
      </c>
      <c r="G168" s="235"/>
      <c r="H168" s="94"/>
      <c r="I168" s="235"/>
      <c r="J168" s="235"/>
      <c r="K168" s="235"/>
      <c r="L168" s="210"/>
      <c r="M168" s="210"/>
      <c r="N168" s="210"/>
      <c r="O168" s="210"/>
      <c r="P168" s="94"/>
      <c r="Q168" s="102"/>
      <c r="R168" s="94"/>
      <c r="S168" s="210"/>
      <c r="T168" s="94"/>
      <c r="U168" s="95"/>
      <c r="V168" s="95"/>
      <c r="W168" s="95"/>
    </row>
    <row r="169" spans="1:23" s="162" customFormat="1" ht="18.75" x14ac:dyDescent="0.3">
      <c r="A169" s="167">
        <v>155</v>
      </c>
      <c r="B169" s="154" t="s">
        <v>137</v>
      </c>
      <c r="C169" s="155">
        <f>SUM(C170:C182)</f>
        <v>341.34700000000009</v>
      </c>
      <c r="D169" s="215">
        <f t="shared" ref="D169:S169" si="35">SUM(D170:D182)</f>
        <v>0</v>
      </c>
      <c r="E169" s="215">
        <f t="shared" si="35"/>
        <v>0</v>
      </c>
      <c r="F169" s="195">
        <f t="shared" si="29"/>
        <v>0</v>
      </c>
      <c r="G169" s="215">
        <f t="shared" si="35"/>
        <v>0</v>
      </c>
      <c r="H169" s="218">
        <v>0</v>
      </c>
      <c r="I169" s="215">
        <f t="shared" si="35"/>
        <v>0</v>
      </c>
      <c r="J169" s="215">
        <f t="shared" si="35"/>
        <v>0</v>
      </c>
      <c r="K169" s="215">
        <f t="shared" si="35"/>
        <v>0</v>
      </c>
      <c r="L169" s="161">
        <f t="shared" si="35"/>
        <v>0</v>
      </c>
      <c r="M169" s="161">
        <f t="shared" si="35"/>
        <v>0</v>
      </c>
      <c r="N169" s="161">
        <f t="shared" si="35"/>
        <v>0</v>
      </c>
      <c r="O169" s="161">
        <f t="shared" si="35"/>
        <v>0</v>
      </c>
      <c r="P169" s="218">
        <v>0</v>
      </c>
      <c r="Q169" s="161">
        <f t="shared" si="35"/>
        <v>0</v>
      </c>
      <c r="R169" s="218">
        <v>0</v>
      </c>
      <c r="S169" s="161">
        <f t="shared" si="35"/>
        <v>0</v>
      </c>
      <c r="T169" s="218">
        <v>0</v>
      </c>
      <c r="U169" s="194"/>
      <c r="V169" s="194"/>
      <c r="W169" s="194"/>
    </row>
    <row r="170" spans="1:23" s="42" customFormat="1" ht="18.75" x14ac:dyDescent="0.3">
      <c r="A170" s="35">
        <v>156</v>
      </c>
      <c r="B170" s="45" t="s">
        <v>138</v>
      </c>
      <c r="C170" s="37">
        <v>35.659999999999997</v>
      </c>
      <c r="D170" s="238">
        <v>0</v>
      </c>
      <c r="E170" s="238">
        <v>0</v>
      </c>
      <c r="F170" s="32">
        <f t="shared" si="29"/>
        <v>0</v>
      </c>
      <c r="G170" s="240"/>
      <c r="H170" s="67"/>
      <c r="I170" s="240"/>
      <c r="J170" s="240"/>
      <c r="K170" s="240"/>
      <c r="L170" s="211"/>
      <c r="M170" s="211"/>
      <c r="N170" s="211"/>
      <c r="O170" s="211"/>
      <c r="P170" s="67"/>
      <c r="Q170" s="208"/>
      <c r="R170" s="67"/>
      <c r="S170" s="211"/>
      <c r="T170" s="67"/>
      <c r="U170" s="68"/>
      <c r="V170" s="68"/>
      <c r="W170" s="68"/>
    </row>
    <row r="171" spans="1:23" s="48" customFormat="1" ht="18.75" x14ac:dyDescent="0.3">
      <c r="A171" s="71">
        <v>157</v>
      </c>
      <c r="B171" s="57" t="s">
        <v>139</v>
      </c>
      <c r="C171" s="50"/>
      <c r="D171" s="237">
        <v>0</v>
      </c>
      <c r="E171" s="237"/>
      <c r="F171" s="72">
        <v>0</v>
      </c>
      <c r="G171" s="239"/>
      <c r="H171" s="72"/>
      <c r="I171" s="239"/>
      <c r="J171" s="239"/>
      <c r="K171" s="239"/>
      <c r="L171" s="209"/>
      <c r="M171" s="209"/>
      <c r="N171" s="209"/>
      <c r="O171" s="209"/>
      <c r="P171" s="72"/>
      <c r="Q171" s="58"/>
      <c r="R171" s="72"/>
      <c r="S171" s="209"/>
      <c r="T171" s="72"/>
      <c r="U171" s="73"/>
      <c r="V171" s="73"/>
      <c r="W171" s="73"/>
    </row>
    <row r="172" spans="1:23" s="48" customFormat="1" ht="18.75" x14ac:dyDescent="0.3">
      <c r="A172" s="71">
        <v>158</v>
      </c>
      <c r="B172" s="57" t="s">
        <v>258</v>
      </c>
      <c r="C172" s="50">
        <v>41.747</v>
      </c>
      <c r="D172" s="237"/>
      <c r="E172" s="237">
        <v>0</v>
      </c>
      <c r="F172" s="72">
        <f t="shared" si="29"/>
        <v>0</v>
      </c>
      <c r="G172" s="239"/>
      <c r="H172" s="72"/>
      <c r="I172" s="239"/>
      <c r="J172" s="239"/>
      <c r="K172" s="239"/>
      <c r="L172" s="209"/>
      <c r="M172" s="209"/>
      <c r="N172" s="209"/>
      <c r="O172" s="209"/>
      <c r="P172" s="72"/>
      <c r="Q172" s="58"/>
      <c r="R172" s="72"/>
      <c r="S172" s="209"/>
      <c r="T172" s="72"/>
      <c r="U172" s="73"/>
      <c r="V172" s="73"/>
      <c r="W172" s="73"/>
    </row>
    <row r="173" spans="1:23" s="48" customFormat="1" ht="18.75" x14ac:dyDescent="0.3">
      <c r="A173" s="71">
        <v>159</v>
      </c>
      <c r="B173" s="57" t="s">
        <v>259</v>
      </c>
      <c r="C173" s="50">
        <v>18.596</v>
      </c>
      <c r="D173" s="237"/>
      <c r="E173" s="237">
        <v>0</v>
      </c>
      <c r="F173" s="72">
        <f t="shared" si="29"/>
        <v>0</v>
      </c>
      <c r="G173" s="239"/>
      <c r="H173" s="72"/>
      <c r="I173" s="239"/>
      <c r="J173" s="239"/>
      <c r="K173" s="239"/>
      <c r="L173" s="209"/>
      <c r="M173" s="209"/>
      <c r="N173" s="209"/>
      <c r="O173" s="209"/>
      <c r="P173" s="72"/>
      <c r="Q173" s="58"/>
      <c r="R173" s="72"/>
      <c r="S173" s="209"/>
      <c r="T173" s="72"/>
      <c r="U173" s="73"/>
      <c r="V173" s="73"/>
      <c r="W173" s="73"/>
    </row>
    <row r="174" spans="1:23" s="48" customFormat="1" ht="18.75" x14ac:dyDescent="0.3">
      <c r="A174" s="71">
        <v>160</v>
      </c>
      <c r="B174" s="57" t="s">
        <v>260</v>
      </c>
      <c r="C174" s="50">
        <v>101.81100000000001</v>
      </c>
      <c r="D174" s="237"/>
      <c r="E174" s="237">
        <v>0</v>
      </c>
      <c r="F174" s="72">
        <f t="shared" si="29"/>
        <v>0</v>
      </c>
      <c r="G174" s="239"/>
      <c r="H174" s="72"/>
      <c r="I174" s="239"/>
      <c r="J174" s="239"/>
      <c r="K174" s="239"/>
      <c r="L174" s="209"/>
      <c r="M174" s="209"/>
      <c r="N174" s="209"/>
      <c r="O174" s="209"/>
      <c r="P174" s="72"/>
      <c r="Q174" s="58"/>
      <c r="R174" s="72"/>
      <c r="S174" s="209"/>
      <c r="T174" s="72"/>
      <c r="U174" s="73"/>
      <c r="V174" s="73"/>
      <c r="W174" s="73"/>
    </row>
    <row r="175" spans="1:23" s="48" customFormat="1" ht="18.75" x14ac:dyDescent="0.3">
      <c r="A175" s="71">
        <v>161</v>
      </c>
      <c r="B175" s="57" t="s">
        <v>261</v>
      </c>
      <c r="C175" s="50">
        <v>7.2670000000000003</v>
      </c>
      <c r="D175" s="237"/>
      <c r="E175" s="237">
        <v>0</v>
      </c>
      <c r="F175" s="72">
        <f t="shared" si="29"/>
        <v>0</v>
      </c>
      <c r="G175" s="239"/>
      <c r="H175" s="72"/>
      <c r="I175" s="239"/>
      <c r="J175" s="239"/>
      <c r="K175" s="239"/>
      <c r="L175" s="209"/>
      <c r="M175" s="209"/>
      <c r="N175" s="209"/>
      <c r="O175" s="209"/>
      <c r="P175" s="72"/>
      <c r="Q175" s="58"/>
      <c r="R175" s="72"/>
      <c r="S175" s="209"/>
      <c r="T175" s="72"/>
      <c r="U175" s="73"/>
      <c r="V175" s="73"/>
      <c r="W175" s="73"/>
    </row>
    <row r="176" spans="1:23" s="46" customFormat="1" ht="18.75" x14ac:dyDescent="0.3">
      <c r="A176" s="92">
        <v>162</v>
      </c>
      <c r="B176" s="86" t="s">
        <v>196</v>
      </c>
      <c r="C176" s="87">
        <v>3.03</v>
      </c>
      <c r="D176" s="233">
        <v>0</v>
      </c>
      <c r="E176" s="233">
        <v>0</v>
      </c>
      <c r="F176" s="83">
        <f t="shared" si="29"/>
        <v>0</v>
      </c>
      <c r="G176" s="235"/>
      <c r="H176" s="94"/>
      <c r="I176" s="235"/>
      <c r="J176" s="235"/>
      <c r="K176" s="235"/>
      <c r="L176" s="210"/>
      <c r="M176" s="210"/>
      <c r="N176" s="210"/>
      <c r="O176" s="210"/>
      <c r="P176" s="94"/>
      <c r="Q176" s="102"/>
      <c r="R176" s="94"/>
      <c r="S176" s="210"/>
      <c r="T176" s="94"/>
      <c r="U176" s="95"/>
      <c r="V176" s="95"/>
      <c r="W176" s="95"/>
    </row>
    <row r="177" spans="1:23" s="46" customFormat="1" ht="18.75" x14ac:dyDescent="0.3">
      <c r="A177" s="85">
        <v>163</v>
      </c>
      <c r="B177" s="86" t="s">
        <v>141</v>
      </c>
      <c r="C177" s="87">
        <v>27.84</v>
      </c>
      <c r="D177" s="233">
        <v>0</v>
      </c>
      <c r="E177" s="233">
        <v>0</v>
      </c>
      <c r="F177" s="83">
        <f t="shared" si="29"/>
        <v>0</v>
      </c>
      <c r="G177" s="235"/>
      <c r="H177" s="94"/>
      <c r="I177" s="235"/>
      <c r="J177" s="235"/>
      <c r="K177" s="235"/>
      <c r="L177" s="210"/>
      <c r="M177" s="210"/>
      <c r="N177" s="210"/>
      <c r="O177" s="210"/>
      <c r="P177" s="94"/>
      <c r="Q177" s="102"/>
      <c r="R177" s="94"/>
      <c r="S177" s="210"/>
      <c r="T177" s="94"/>
      <c r="U177" s="95"/>
      <c r="V177" s="95"/>
      <c r="W177" s="95"/>
    </row>
    <row r="178" spans="1:23" s="46" customFormat="1" ht="18.75" x14ac:dyDescent="0.3">
      <c r="A178" s="92">
        <v>164</v>
      </c>
      <c r="B178" s="86" t="s">
        <v>142</v>
      </c>
      <c r="C178" s="87">
        <v>17.72</v>
      </c>
      <c r="D178" s="233">
        <v>0</v>
      </c>
      <c r="E178" s="233">
        <v>0</v>
      </c>
      <c r="F178" s="83">
        <f t="shared" si="29"/>
        <v>0</v>
      </c>
      <c r="G178" s="235"/>
      <c r="H178" s="94"/>
      <c r="I178" s="235"/>
      <c r="J178" s="235"/>
      <c r="K178" s="235"/>
      <c r="L178" s="210"/>
      <c r="M178" s="210"/>
      <c r="N178" s="210"/>
      <c r="O178" s="210"/>
      <c r="P178" s="94"/>
      <c r="Q178" s="102"/>
      <c r="R178" s="94"/>
      <c r="S178" s="210"/>
      <c r="T178" s="94"/>
      <c r="U178" s="95"/>
      <c r="V178" s="95"/>
      <c r="W178" s="95"/>
    </row>
    <row r="179" spans="1:23" s="46" customFormat="1" ht="18.75" x14ac:dyDescent="0.3">
      <c r="A179" s="92">
        <v>165</v>
      </c>
      <c r="B179" s="86" t="s">
        <v>144</v>
      </c>
      <c r="C179" s="87">
        <v>13</v>
      </c>
      <c r="D179" s="233">
        <v>0</v>
      </c>
      <c r="E179" s="233">
        <v>0</v>
      </c>
      <c r="F179" s="83">
        <f t="shared" si="29"/>
        <v>0</v>
      </c>
      <c r="G179" s="235"/>
      <c r="H179" s="94"/>
      <c r="I179" s="235"/>
      <c r="J179" s="235"/>
      <c r="K179" s="235"/>
      <c r="L179" s="210"/>
      <c r="M179" s="210"/>
      <c r="N179" s="210"/>
      <c r="O179" s="210"/>
      <c r="P179" s="94"/>
      <c r="Q179" s="102"/>
      <c r="R179" s="94"/>
      <c r="S179" s="210"/>
      <c r="T179" s="94"/>
      <c r="U179" s="95"/>
      <c r="V179" s="95"/>
      <c r="W179" s="95"/>
    </row>
    <row r="180" spans="1:23" s="46" customFormat="1" ht="18.75" x14ac:dyDescent="0.3">
      <c r="A180" s="85">
        <v>166</v>
      </c>
      <c r="B180" s="86" t="s">
        <v>145</v>
      </c>
      <c r="C180" s="87">
        <v>9.0500000000000007</v>
      </c>
      <c r="D180" s="233">
        <v>0</v>
      </c>
      <c r="E180" s="233">
        <v>0</v>
      </c>
      <c r="F180" s="83">
        <f t="shared" si="29"/>
        <v>0</v>
      </c>
      <c r="G180" s="235"/>
      <c r="H180" s="94"/>
      <c r="I180" s="235"/>
      <c r="J180" s="235"/>
      <c r="K180" s="235"/>
      <c r="L180" s="210"/>
      <c r="M180" s="210"/>
      <c r="N180" s="210"/>
      <c r="O180" s="210"/>
      <c r="P180" s="94"/>
      <c r="Q180" s="102"/>
      <c r="R180" s="94"/>
      <c r="S180" s="210"/>
      <c r="T180" s="94"/>
      <c r="U180" s="95"/>
      <c r="V180" s="95"/>
      <c r="W180" s="95"/>
    </row>
    <row r="181" spans="1:23" s="46" customFormat="1" ht="18.75" x14ac:dyDescent="0.3">
      <c r="A181" s="92">
        <v>167</v>
      </c>
      <c r="B181" s="86" t="s">
        <v>140</v>
      </c>
      <c r="C181" s="87">
        <v>22.675000000000001</v>
      </c>
      <c r="D181" s="233">
        <v>0</v>
      </c>
      <c r="E181" s="233">
        <v>0</v>
      </c>
      <c r="F181" s="83">
        <f t="shared" si="29"/>
        <v>0</v>
      </c>
      <c r="G181" s="235"/>
      <c r="H181" s="94"/>
      <c r="I181" s="235"/>
      <c r="J181" s="235"/>
      <c r="K181" s="235"/>
      <c r="L181" s="210"/>
      <c r="M181" s="210"/>
      <c r="N181" s="210"/>
      <c r="O181" s="210"/>
      <c r="P181" s="94"/>
      <c r="Q181" s="102"/>
      <c r="R181" s="94"/>
      <c r="S181" s="210"/>
      <c r="T181" s="94"/>
      <c r="U181" s="95"/>
      <c r="V181" s="95"/>
      <c r="W181" s="95"/>
    </row>
    <row r="182" spans="1:23" s="100" customFormat="1" ht="18.75" x14ac:dyDescent="0.3">
      <c r="A182" s="92">
        <v>168</v>
      </c>
      <c r="B182" s="86" t="s">
        <v>143</v>
      </c>
      <c r="C182" s="87">
        <v>42.951000000000001</v>
      </c>
      <c r="D182" s="233">
        <v>0</v>
      </c>
      <c r="E182" s="233">
        <v>0</v>
      </c>
      <c r="F182" s="83">
        <f t="shared" si="29"/>
        <v>0</v>
      </c>
      <c r="G182" s="235"/>
      <c r="H182" s="94"/>
      <c r="I182" s="235"/>
      <c r="J182" s="235"/>
      <c r="K182" s="235"/>
      <c r="L182" s="210"/>
      <c r="M182" s="210"/>
      <c r="N182" s="210"/>
      <c r="O182" s="210"/>
      <c r="P182" s="94"/>
      <c r="Q182" s="102"/>
      <c r="R182" s="94"/>
      <c r="S182" s="210"/>
      <c r="T182" s="94"/>
      <c r="U182" s="95"/>
      <c r="V182" s="95"/>
      <c r="W182" s="95"/>
    </row>
    <row r="183" spans="1:23" s="162" customFormat="1" ht="18.75" x14ac:dyDescent="0.3">
      <c r="A183" s="153">
        <v>169</v>
      </c>
      <c r="B183" s="164" t="s">
        <v>146</v>
      </c>
      <c r="C183" s="165">
        <f>SUM(C184:C185)</f>
        <v>518.47299999999996</v>
      </c>
      <c r="D183" s="213">
        <f t="shared" ref="D183:S183" si="36">SUM(D184:D185)</f>
        <v>755</v>
      </c>
      <c r="E183" s="213">
        <f t="shared" si="36"/>
        <v>155</v>
      </c>
      <c r="F183" s="195">
        <f t="shared" si="29"/>
        <v>0.29895481539057966</v>
      </c>
      <c r="G183" s="213">
        <f t="shared" si="36"/>
        <v>229</v>
      </c>
      <c r="H183" s="218">
        <f t="shared" ref="H183:H202" si="37">G183/D183*100</f>
        <v>30.331125827814571</v>
      </c>
      <c r="I183" s="213">
        <f t="shared" si="36"/>
        <v>0</v>
      </c>
      <c r="J183" s="213">
        <f t="shared" si="36"/>
        <v>0</v>
      </c>
      <c r="K183" s="213">
        <f t="shared" si="36"/>
        <v>0</v>
      </c>
      <c r="L183" s="200">
        <f t="shared" si="36"/>
        <v>33</v>
      </c>
      <c r="M183" s="200">
        <f t="shared" si="36"/>
        <v>0</v>
      </c>
      <c r="N183" s="200">
        <f t="shared" si="36"/>
        <v>0</v>
      </c>
      <c r="O183" s="200">
        <f t="shared" si="36"/>
        <v>0</v>
      </c>
      <c r="P183" s="218">
        <f t="shared" ref="P183:P192" si="38">L183/G183*100</f>
        <v>14.410480349344979</v>
      </c>
      <c r="Q183" s="200">
        <f t="shared" si="36"/>
        <v>54</v>
      </c>
      <c r="R183" s="218">
        <f t="shared" ref="R183:R202" si="39">Q183/E183*100</f>
        <v>34.838709677419352</v>
      </c>
      <c r="S183" s="200">
        <f t="shared" si="36"/>
        <v>54</v>
      </c>
      <c r="T183" s="218">
        <f t="shared" ref="T183:T192" si="40">S183/E183*100</f>
        <v>34.838709677419352</v>
      </c>
      <c r="U183" s="194"/>
      <c r="V183" s="194"/>
      <c r="W183" s="194"/>
    </row>
    <row r="184" spans="1:23" s="76" customFormat="1" ht="18.75" x14ac:dyDescent="0.3">
      <c r="A184" s="71">
        <v>170</v>
      </c>
      <c r="B184" s="56" t="s">
        <v>147</v>
      </c>
      <c r="C184" s="50">
        <v>443.40600000000001</v>
      </c>
      <c r="D184" s="237">
        <v>656</v>
      </c>
      <c r="E184" s="223">
        <v>100</v>
      </c>
      <c r="F184" s="116">
        <f t="shared" si="29"/>
        <v>0.22552694370396431</v>
      </c>
      <c r="G184" s="239">
        <v>229</v>
      </c>
      <c r="H184" s="72">
        <f t="shared" si="37"/>
        <v>34.908536585365852</v>
      </c>
      <c r="I184" s="239"/>
      <c r="J184" s="239"/>
      <c r="K184" s="239"/>
      <c r="L184" s="209">
        <v>33</v>
      </c>
      <c r="M184" s="209"/>
      <c r="N184" s="209"/>
      <c r="O184" s="209"/>
      <c r="P184" s="72">
        <f t="shared" si="38"/>
        <v>14.410480349344979</v>
      </c>
      <c r="Q184" s="58">
        <f t="shared" ref="Q184:Q219" si="41">ROUNDDOWN(E184*0.35,0)</f>
        <v>35</v>
      </c>
      <c r="R184" s="72">
        <f t="shared" si="39"/>
        <v>35</v>
      </c>
      <c r="S184" s="60">
        <v>35</v>
      </c>
      <c r="T184" s="72">
        <f t="shared" si="40"/>
        <v>35</v>
      </c>
      <c r="U184" s="73"/>
      <c r="V184" s="73"/>
      <c r="W184" s="73"/>
    </row>
    <row r="185" spans="1:23" s="46" customFormat="1" ht="18.75" x14ac:dyDescent="0.3">
      <c r="A185" s="92">
        <v>171</v>
      </c>
      <c r="B185" s="93" t="s">
        <v>148</v>
      </c>
      <c r="C185" s="87">
        <v>75.066999999999993</v>
      </c>
      <c r="D185" s="233">
        <v>99</v>
      </c>
      <c r="E185" s="229">
        <v>55</v>
      </c>
      <c r="F185" s="83">
        <f t="shared" si="29"/>
        <v>0.73267880693247367</v>
      </c>
      <c r="G185" s="235">
        <v>0</v>
      </c>
      <c r="H185" s="94">
        <f t="shared" si="37"/>
        <v>0</v>
      </c>
      <c r="I185" s="235"/>
      <c r="J185" s="235"/>
      <c r="K185" s="235"/>
      <c r="L185" s="210">
        <v>0</v>
      </c>
      <c r="M185" s="210"/>
      <c r="N185" s="210"/>
      <c r="O185" s="210"/>
      <c r="P185" s="94">
        <v>0</v>
      </c>
      <c r="Q185" s="102">
        <f t="shared" si="41"/>
        <v>19</v>
      </c>
      <c r="R185" s="94">
        <f t="shared" si="39"/>
        <v>34.545454545454547</v>
      </c>
      <c r="S185" s="65">
        <v>19</v>
      </c>
      <c r="T185" s="94">
        <f t="shared" si="40"/>
        <v>34.545454545454547</v>
      </c>
      <c r="U185" s="95"/>
      <c r="V185" s="95"/>
      <c r="W185" s="95"/>
    </row>
    <row r="186" spans="1:23" s="162" customFormat="1" ht="18.75" x14ac:dyDescent="0.3">
      <c r="A186" s="153">
        <v>172</v>
      </c>
      <c r="B186" s="154" t="s">
        <v>149</v>
      </c>
      <c r="C186" s="155">
        <f>SUM(C187:C191)</f>
        <v>267.35299999999995</v>
      </c>
      <c r="D186" s="215">
        <f t="shared" ref="D186:S186" si="42">SUM(D187:D191)</f>
        <v>0</v>
      </c>
      <c r="E186" s="215">
        <f t="shared" si="42"/>
        <v>0</v>
      </c>
      <c r="F186" s="195">
        <f t="shared" si="29"/>
        <v>0</v>
      </c>
      <c r="G186" s="215">
        <f t="shared" si="42"/>
        <v>0</v>
      </c>
      <c r="H186" s="218">
        <v>0</v>
      </c>
      <c r="I186" s="215">
        <f t="shared" si="42"/>
        <v>0</v>
      </c>
      <c r="J186" s="215">
        <f t="shared" si="42"/>
        <v>0</v>
      </c>
      <c r="K186" s="215">
        <f t="shared" si="42"/>
        <v>0</v>
      </c>
      <c r="L186" s="161">
        <f t="shared" si="42"/>
        <v>0</v>
      </c>
      <c r="M186" s="161">
        <f t="shared" si="42"/>
        <v>0</v>
      </c>
      <c r="N186" s="161">
        <f t="shared" si="42"/>
        <v>0</v>
      </c>
      <c r="O186" s="161">
        <f t="shared" si="42"/>
        <v>0</v>
      </c>
      <c r="P186" s="218">
        <v>0</v>
      </c>
      <c r="Q186" s="161">
        <f t="shared" si="42"/>
        <v>0</v>
      </c>
      <c r="R186" s="218" t="e">
        <f t="shared" si="39"/>
        <v>#DIV/0!</v>
      </c>
      <c r="S186" s="161">
        <f t="shared" si="42"/>
        <v>0</v>
      </c>
      <c r="T186" s="218" t="e">
        <f t="shared" si="40"/>
        <v>#DIV/0!</v>
      </c>
      <c r="U186" s="194"/>
      <c r="V186" s="194"/>
      <c r="W186" s="194"/>
    </row>
    <row r="187" spans="1:23" s="48" customFormat="1" ht="18.75" x14ac:dyDescent="0.3">
      <c r="A187" s="71">
        <v>173</v>
      </c>
      <c r="B187" s="57" t="s">
        <v>150</v>
      </c>
      <c r="C187" s="50"/>
      <c r="D187" s="237">
        <v>0</v>
      </c>
      <c r="E187" s="237"/>
      <c r="F187" s="72">
        <v>0</v>
      </c>
      <c r="G187" s="239"/>
      <c r="H187" s="72"/>
      <c r="I187" s="239"/>
      <c r="J187" s="239"/>
      <c r="K187" s="239"/>
      <c r="L187" s="209"/>
      <c r="M187" s="209"/>
      <c r="N187" s="209"/>
      <c r="O187" s="209"/>
      <c r="P187" s="72"/>
      <c r="Q187" s="58"/>
      <c r="R187" s="72"/>
      <c r="S187" s="209"/>
      <c r="T187" s="72"/>
      <c r="U187" s="73"/>
      <c r="V187" s="73"/>
      <c r="W187" s="73"/>
    </row>
    <row r="188" spans="1:23" s="48" customFormat="1" ht="18.75" x14ac:dyDescent="0.3">
      <c r="A188" s="71">
        <v>174</v>
      </c>
      <c r="B188" s="57" t="s">
        <v>262</v>
      </c>
      <c r="C188" s="50">
        <v>127.245</v>
      </c>
      <c r="D188" s="237"/>
      <c r="E188" s="237">
        <v>0</v>
      </c>
      <c r="F188" s="72">
        <f t="shared" si="29"/>
        <v>0</v>
      </c>
      <c r="G188" s="239"/>
      <c r="H188" s="72"/>
      <c r="I188" s="239"/>
      <c r="J188" s="239"/>
      <c r="K188" s="239"/>
      <c r="L188" s="209"/>
      <c r="M188" s="209"/>
      <c r="N188" s="209"/>
      <c r="O188" s="209"/>
      <c r="P188" s="72"/>
      <c r="Q188" s="58"/>
      <c r="R188" s="72"/>
      <c r="S188" s="209"/>
      <c r="T188" s="72"/>
      <c r="U188" s="73"/>
      <c r="V188" s="73"/>
      <c r="W188" s="73"/>
    </row>
    <row r="189" spans="1:23" s="48" customFormat="1" ht="18.75" x14ac:dyDescent="0.3">
      <c r="A189" s="71">
        <v>175</v>
      </c>
      <c r="B189" s="57" t="s">
        <v>263</v>
      </c>
      <c r="C189" s="50">
        <v>40.241999999999997</v>
      </c>
      <c r="D189" s="237"/>
      <c r="E189" s="237">
        <v>0</v>
      </c>
      <c r="F189" s="72">
        <f t="shared" si="29"/>
        <v>0</v>
      </c>
      <c r="G189" s="239"/>
      <c r="H189" s="72"/>
      <c r="I189" s="239"/>
      <c r="J189" s="239"/>
      <c r="K189" s="239"/>
      <c r="L189" s="209"/>
      <c r="M189" s="209"/>
      <c r="N189" s="209"/>
      <c r="O189" s="209"/>
      <c r="P189" s="72"/>
      <c r="Q189" s="58"/>
      <c r="R189" s="72"/>
      <c r="S189" s="209"/>
      <c r="T189" s="72"/>
      <c r="U189" s="73"/>
      <c r="V189" s="73"/>
      <c r="W189" s="73"/>
    </row>
    <row r="190" spans="1:23" s="46" customFormat="1" ht="18.75" x14ac:dyDescent="0.3">
      <c r="A190" s="92">
        <v>176</v>
      </c>
      <c r="B190" s="86" t="s">
        <v>151</v>
      </c>
      <c r="C190" s="87">
        <v>61.86</v>
      </c>
      <c r="D190" s="233">
        <v>0</v>
      </c>
      <c r="E190" s="233">
        <v>0</v>
      </c>
      <c r="F190" s="83">
        <f t="shared" si="29"/>
        <v>0</v>
      </c>
      <c r="G190" s="235"/>
      <c r="H190" s="94"/>
      <c r="I190" s="235"/>
      <c r="J190" s="235"/>
      <c r="K190" s="235"/>
      <c r="L190" s="210"/>
      <c r="M190" s="210"/>
      <c r="N190" s="210"/>
      <c r="O190" s="210"/>
      <c r="P190" s="94"/>
      <c r="Q190" s="102"/>
      <c r="R190" s="94"/>
      <c r="S190" s="210"/>
      <c r="T190" s="94"/>
      <c r="U190" s="95"/>
      <c r="V190" s="95"/>
      <c r="W190" s="95"/>
    </row>
    <row r="191" spans="1:23" s="46" customFormat="1" ht="18.75" x14ac:dyDescent="0.3">
      <c r="A191" s="92">
        <v>177</v>
      </c>
      <c r="B191" s="86" t="s">
        <v>293</v>
      </c>
      <c r="C191" s="87">
        <v>38.006</v>
      </c>
      <c r="D191" s="233">
        <v>0</v>
      </c>
      <c r="E191" s="233">
        <v>0</v>
      </c>
      <c r="F191" s="83">
        <f t="shared" si="29"/>
        <v>0</v>
      </c>
      <c r="G191" s="235"/>
      <c r="H191" s="94"/>
      <c r="I191" s="235"/>
      <c r="J191" s="235"/>
      <c r="K191" s="235"/>
      <c r="L191" s="210"/>
      <c r="M191" s="210"/>
      <c r="N191" s="210"/>
      <c r="O191" s="210"/>
      <c r="P191" s="94"/>
      <c r="Q191" s="102"/>
      <c r="R191" s="94"/>
      <c r="S191" s="210"/>
      <c r="T191" s="94"/>
      <c r="U191" s="95"/>
      <c r="V191" s="95"/>
      <c r="W191" s="95"/>
    </row>
    <row r="192" spans="1:23" s="162" customFormat="1" ht="18.75" x14ac:dyDescent="0.3">
      <c r="A192" s="153">
        <v>178</v>
      </c>
      <c r="B192" s="154" t="s">
        <v>152</v>
      </c>
      <c r="C192" s="155">
        <f>SUM(C193:C200)</f>
        <v>1555.0449999999996</v>
      </c>
      <c r="D192" s="215">
        <f t="shared" ref="D192:O192" si="43">SUM(D193:D200)</f>
        <v>3397</v>
      </c>
      <c r="E192" s="215">
        <f>E193+E197+E198+E199+E200</f>
        <v>2933</v>
      </c>
      <c r="F192" s="195">
        <f t="shared" si="29"/>
        <v>1.8861190512171677</v>
      </c>
      <c r="G192" s="215">
        <f t="shared" si="43"/>
        <v>1157</v>
      </c>
      <c r="H192" s="218">
        <f t="shared" si="37"/>
        <v>34.059464233146898</v>
      </c>
      <c r="I192" s="215">
        <f t="shared" si="43"/>
        <v>0</v>
      </c>
      <c r="J192" s="215">
        <f t="shared" si="43"/>
        <v>0</v>
      </c>
      <c r="K192" s="215">
        <f t="shared" si="43"/>
        <v>0</v>
      </c>
      <c r="L192" s="161">
        <f t="shared" si="43"/>
        <v>670</v>
      </c>
      <c r="M192" s="161">
        <f t="shared" si="43"/>
        <v>0</v>
      </c>
      <c r="N192" s="161">
        <f t="shared" si="43"/>
        <v>0</v>
      </c>
      <c r="O192" s="161">
        <f t="shared" si="43"/>
        <v>0</v>
      </c>
      <c r="P192" s="218">
        <f t="shared" si="38"/>
        <v>57.908383751080386</v>
      </c>
      <c r="Q192" s="215">
        <f>Q193+Q197+Q198+Q199+Q200</f>
        <v>1025</v>
      </c>
      <c r="R192" s="218">
        <f t="shared" si="39"/>
        <v>34.947153085577909</v>
      </c>
      <c r="S192" s="215">
        <f>S193+S197+S198+S199+S200</f>
        <v>1025</v>
      </c>
      <c r="T192" s="218">
        <f t="shared" si="40"/>
        <v>34.947153085577909</v>
      </c>
      <c r="U192" s="194"/>
      <c r="V192" s="194"/>
      <c r="W192" s="194"/>
    </row>
    <row r="193" spans="1:23" s="48" customFormat="1" ht="18.75" x14ac:dyDescent="0.3">
      <c r="A193" s="71">
        <v>179</v>
      </c>
      <c r="B193" s="57" t="s">
        <v>323</v>
      </c>
      <c r="C193" s="50"/>
      <c r="D193" s="237">
        <v>3307</v>
      </c>
      <c r="E193" s="223">
        <f>E194+E195+E196</f>
        <v>2896</v>
      </c>
      <c r="F193" s="72">
        <v>0</v>
      </c>
      <c r="G193" s="239">
        <v>1157</v>
      </c>
      <c r="H193" s="72">
        <f t="shared" si="37"/>
        <v>34.986392500755969</v>
      </c>
      <c r="I193" s="239"/>
      <c r="J193" s="239"/>
      <c r="K193" s="239"/>
      <c r="L193" s="209">
        <v>670</v>
      </c>
      <c r="M193" s="209"/>
      <c r="N193" s="209"/>
      <c r="O193" s="209"/>
      <c r="P193" s="72">
        <f>L193/G193*100</f>
        <v>57.908383751080386</v>
      </c>
      <c r="Q193" s="223">
        <f>Q194+Q195+Q196</f>
        <v>1013</v>
      </c>
      <c r="R193" s="72"/>
      <c r="S193" s="223">
        <f>S194+S195+S196</f>
        <v>1013</v>
      </c>
      <c r="T193" s="72"/>
      <c r="U193" s="73"/>
      <c r="V193" s="73"/>
      <c r="W193" s="73"/>
    </row>
    <row r="194" spans="1:23" s="48" customFormat="1" ht="18.75" x14ac:dyDescent="0.3">
      <c r="A194" s="71">
        <v>180</v>
      </c>
      <c r="B194" s="57" t="s">
        <v>264</v>
      </c>
      <c r="C194" s="50">
        <v>1161.5889999999999</v>
      </c>
      <c r="D194" s="237"/>
      <c r="E194" s="223">
        <v>2760</v>
      </c>
      <c r="F194" s="72">
        <f t="shared" si="29"/>
        <v>2.3760555583773608</v>
      </c>
      <c r="G194" s="239"/>
      <c r="H194" s="72"/>
      <c r="I194" s="239"/>
      <c r="J194" s="239"/>
      <c r="K194" s="239"/>
      <c r="L194" s="209"/>
      <c r="M194" s="209"/>
      <c r="N194" s="209"/>
      <c r="O194" s="209"/>
      <c r="P194" s="72"/>
      <c r="Q194" s="58">
        <f t="shared" si="41"/>
        <v>966</v>
      </c>
      <c r="R194" s="72">
        <f t="shared" si="39"/>
        <v>35</v>
      </c>
      <c r="S194" s="60">
        <v>966</v>
      </c>
      <c r="T194" s="72">
        <f t="shared" ref="T194:T238" si="44">S194/E194*100</f>
        <v>35</v>
      </c>
      <c r="U194" s="73"/>
      <c r="V194" s="73"/>
      <c r="W194" s="73"/>
    </row>
    <row r="195" spans="1:23" s="48" customFormat="1" ht="18.75" x14ac:dyDescent="0.3">
      <c r="A195" s="71">
        <v>181</v>
      </c>
      <c r="B195" s="57" t="s">
        <v>265</v>
      </c>
      <c r="C195" s="50">
        <v>94.831000000000003</v>
      </c>
      <c r="D195" s="237"/>
      <c r="E195" s="223">
        <v>136</v>
      </c>
      <c r="F195" s="72">
        <f t="shared" si="29"/>
        <v>1.4341301894949963</v>
      </c>
      <c r="G195" s="239"/>
      <c r="H195" s="72"/>
      <c r="I195" s="239"/>
      <c r="J195" s="239"/>
      <c r="K195" s="239"/>
      <c r="L195" s="209"/>
      <c r="M195" s="209"/>
      <c r="N195" s="209"/>
      <c r="O195" s="209"/>
      <c r="P195" s="72"/>
      <c r="Q195" s="58">
        <f t="shared" si="41"/>
        <v>47</v>
      </c>
      <c r="R195" s="72">
        <f t="shared" si="39"/>
        <v>34.558823529411761</v>
      </c>
      <c r="S195" s="60">
        <v>47</v>
      </c>
      <c r="T195" s="72">
        <f t="shared" si="44"/>
        <v>34.558823529411761</v>
      </c>
      <c r="U195" s="73"/>
      <c r="V195" s="73"/>
      <c r="W195" s="73"/>
    </row>
    <row r="196" spans="1:23" s="48" customFormat="1" ht="18.75" x14ac:dyDescent="0.3">
      <c r="A196" s="71">
        <v>182</v>
      </c>
      <c r="B196" s="57" t="s">
        <v>266</v>
      </c>
      <c r="C196" s="50">
        <v>66.201999999999998</v>
      </c>
      <c r="D196" s="237"/>
      <c r="E196" s="223">
        <v>0</v>
      </c>
      <c r="F196" s="72">
        <f t="shared" si="29"/>
        <v>0</v>
      </c>
      <c r="G196" s="239"/>
      <c r="H196" s="72"/>
      <c r="I196" s="239"/>
      <c r="J196" s="239"/>
      <c r="K196" s="239"/>
      <c r="L196" s="209"/>
      <c r="M196" s="209"/>
      <c r="N196" s="209"/>
      <c r="O196" s="209"/>
      <c r="P196" s="72"/>
      <c r="Q196" s="58"/>
      <c r="R196" s="72"/>
      <c r="S196" s="209"/>
      <c r="T196" s="72"/>
      <c r="U196" s="73"/>
      <c r="V196" s="73"/>
      <c r="W196" s="73"/>
    </row>
    <row r="197" spans="1:23" s="46" customFormat="1" ht="18.75" x14ac:dyDescent="0.3">
      <c r="A197" s="92">
        <v>183</v>
      </c>
      <c r="B197" s="86" t="s">
        <v>198</v>
      </c>
      <c r="C197" s="87">
        <v>38.848999999999997</v>
      </c>
      <c r="D197" s="233">
        <v>0</v>
      </c>
      <c r="E197" s="229">
        <v>0</v>
      </c>
      <c r="F197" s="83">
        <f t="shared" si="29"/>
        <v>0</v>
      </c>
      <c r="G197" s="235"/>
      <c r="H197" s="94"/>
      <c r="I197" s="235"/>
      <c r="J197" s="235"/>
      <c r="K197" s="235"/>
      <c r="L197" s="210"/>
      <c r="M197" s="210"/>
      <c r="N197" s="210"/>
      <c r="O197" s="210"/>
      <c r="P197" s="94"/>
      <c r="Q197" s="102"/>
      <c r="R197" s="94"/>
      <c r="S197" s="210"/>
      <c r="T197" s="94"/>
      <c r="U197" s="95"/>
      <c r="V197" s="95"/>
      <c r="W197" s="95"/>
    </row>
    <row r="198" spans="1:23" s="100" customFormat="1" ht="18.75" x14ac:dyDescent="0.3">
      <c r="A198" s="85">
        <v>184</v>
      </c>
      <c r="B198" s="86" t="s">
        <v>154</v>
      </c>
      <c r="C198" s="87">
        <v>42.103999999999999</v>
      </c>
      <c r="D198" s="233">
        <v>90</v>
      </c>
      <c r="E198" s="229">
        <v>22</v>
      </c>
      <c r="F198" s="83">
        <f t="shared" si="29"/>
        <v>0.52251567547026412</v>
      </c>
      <c r="G198" s="235">
        <v>0</v>
      </c>
      <c r="H198" s="94">
        <f t="shared" si="37"/>
        <v>0</v>
      </c>
      <c r="I198" s="235"/>
      <c r="J198" s="235"/>
      <c r="K198" s="235"/>
      <c r="L198" s="210">
        <v>0</v>
      </c>
      <c r="M198" s="210"/>
      <c r="N198" s="210"/>
      <c r="O198" s="210"/>
      <c r="P198" s="94">
        <v>0</v>
      </c>
      <c r="Q198" s="102">
        <f t="shared" si="41"/>
        <v>7</v>
      </c>
      <c r="R198" s="94">
        <f t="shared" si="39"/>
        <v>31.818181818181817</v>
      </c>
      <c r="S198" s="65">
        <v>7</v>
      </c>
      <c r="T198" s="94">
        <f t="shared" si="44"/>
        <v>31.818181818181817</v>
      </c>
      <c r="U198" s="95"/>
      <c r="V198" s="95"/>
      <c r="W198" s="95"/>
    </row>
    <row r="199" spans="1:23" s="46" customFormat="1" ht="18.75" x14ac:dyDescent="0.3">
      <c r="A199" s="92">
        <v>185</v>
      </c>
      <c r="B199" s="86" t="s">
        <v>155</v>
      </c>
      <c r="C199" s="87">
        <v>35.86</v>
      </c>
      <c r="D199" s="233">
        <v>0</v>
      </c>
      <c r="E199" s="229">
        <v>15</v>
      </c>
      <c r="F199" s="83">
        <f t="shared" si="29"/>
        <v>0.41829336307863918</v>
      </c>
      <c r="G199" s="235">
        <v>0</v>
      </c>
      <c r="H199" s="94">
        <v>0</v>
      </c>
      <c r="I199" s="235"/>
      <c r="J199" s="235"/>
      <c r="K199" s="235"/>
      <c r="L199" s="210">
        <v>0</v>
      </c>
      <c r="M199" s="210"/>
      <c r="N199" s="210"/>
      <c r="O199" s="210"/>
      <c r="P199" s="94">
        <v>0</v>
      </c>
      <c r="Q199" s="102">
        <f t="shared" si="41"/>
        <v>5</v>
      </c>
      <c r="R199" s="94">
        <f t="shared" si="39"/>
        <v>33.333333333333329</v>
      </c>
      <c r="S199" s="65">
        <v>5</v>
      </c>
      <c r="T199" s="94">
        <f t="shared" si="44"/>
        <v>33.333333333333329</v>
      </c>
      <c r="U199" s="95"/>
      <c r="V199" s="95"/>
      <c r="W199" s="95"/>
    </row>
    <row r="200" spans="1:23" s="46" customFormat="1" ht="18.75" x14ac:dyDescent="0.3">
      <c r="A200" s="92">
        <v>186</v>
      </c>
      <c r="B200" s="86" t="s">
        <v>156</v>
      </c>
      <c r="C200" s="87">
        <v>115.61</v>
      </c>
      <c r="D200" s="233">
        <v>0</v>
      </c>
      <c r="E200" s="229">
        <v>0</v>
      </c>
      <c r="F200" s="83">
        <f t="shared" si="29"/>
        <v>0</v>
      </c>
      <c r="G200" s="235"/>
      <c r="H200" s="94"/>
      <c r="I200" s="235"/>
      <c r="J200" s="235"/>
      <c r="K200" s="235"/>
      <c r="L200" s="210"/>
      <c r="M200" s="210"/>
      <c r="N200" s="210"/>
      <c r="O200" s="210"/>
      <c r="P200" s="94"/>
      <c r="Q200" s="102"/>
      <c r="R200" s="94"/>
      <c r="S200" s="210"/>
      <c r="T200" s="94"/>
      <c r="U200" s="95"/>
      <c r="V200" s="95"/>
      <c r="W200" s="95"/>
    </row>
    <row r="201" spans="1:23" s="162" customFormat="1" ht="18.75" x14ac:dyDescent="0.3">
      <c r="A201" s="153">
        <v>187</v>
      </c>
      <c r="B201" s="154" t="s">
        <v>157</v>
      </c>
      <c r="C201" s="155">
        <f>SUM(C202:C203)</f>
        <v>978.33900000000006</v>
      </c>
      <c r="D201" s="215">
        <f t="shared" ref="D201:S201" si="45">SUM(D202:D203)</f>
        <v>1314</v>
      </c>
      <c r="E201" s="215">
        <f t="shared" si="45"/>
        <v>1024</v>
      </c>
      <c r="F201" s="195">
        <f t="shared" si="29"/>
        <v>1.0466719613549087</v>
      </c>
      <c r="G201" s="215">
        <f t="shared" si="45"/>
        <v>456</v>
      </c>
      <c r="H201" s="218">
        <f t="shared" si="37"/>
        <v>34.703196347031962</v>
      </c>
      <c r="I201" s="215">
        <f t="shared" si="45"/>
        <v>0</v>
      </c>
      <c r="J201" s="215">
        <f t="shared" si="45"/>
        <v>0</v>
      </c>
      <c r="K201" s="215">
        <f t="shared" si="45"/>
        <v>0</v>
      </c>
      <c r="L201" s="161">
        <f t="shared" si="45"/>
        <v>101</v>
      </c>
      <c r="M201" s="161">
        <f t="shared" si="45"/>
        <v>0</v>
      </c>
      <c r="N201" s="161">
        <f t="shared" si="45"/>
        <v>0</v>
      </c>
      <c r="O201" s="161">
        <f t="shared" si="45"/>
        <v>0</v>
      </c>
      <c r="P201" s="218">
        <v>0</v>
      </c>
      <c r="Q201" s="161">
        <f t="shared" si="45"/>
        <v>358</v>
      </c>
      <c r="R201" s="218">
        <f t="shared" si="39"/>
        <v>34.9609375</v>
      </c>
      <c r="S201" s="161">
        <f t="shared" si="45"/>
        <v>358</v>
      </c>
      <c r="T201" s="218">
        <f t="shared" si="44"/>
        <v>34.9609375</v>
      </c>
      <c r="U201" s="194"/>
      <c r="V201" s="194"/>
      <c r="W201" s="194"/>
    </row>
    <row r="202" spans="1:23" s="48" customFormat="1" ht="18.75" x14ac:dyDescent="0.3">
      <c r="A202" s="71">
        <v>188</v>
      </c>
      <c r="B202" s="49" t="s">
        <v>158</v>
      </c>
      <c r="C202" s="50">
        <v>942.35900000000004</v>
      </c>
      <c r="D202" s="237">
        <v>1303</v>
      </c>
      <c r="E202" s="223">
        <v>1024</v>
      </c>
      <c r="F202" s="116">
        <f t="shared" si="29"/>
        <v>1.0866347113997956</v>
      </c>
      <c r="G202" s="239">
        <v>456</v>
      </c>
      <c r="H202" s="72">
        <f t="shared" si="37"/>
        <v>34.996162701458175</v>
      </c>
      <c r="I202" s="239"/>
      <c r="J202" s="239"/>
      <c r="K202" s="239"/>
      <c r="L202" s="209">
        <v>101</v>
      </c>
      <c r="M202" s="209"/>
      <c r="N202" s="209"/>
      <c r="O202" s="209"/>
      <c r="P202" s="72">
        <f t="shared" ref="P202:P217" si="46">L202/G202*100</f>
        <v>22.149122807017545</v>
      </c>
      <c r="Q202" s="58">
        <f t="shared" si="41"/>
        <v>358</v>
      </c>
      <c r="R202" s="72">
        <f t="shared" si="39"/>
        <v>34.9609375</v>
      </c>
      <c r="S202" s="60">
        <v>358</v>
      </c>
      <c r="T202" s="72">
        <f t="shared" si="44"/>
        <v>34.9609375</v>
      </c>
      <c r="U202" s="73"/>
      <c r="V202" s="73"/>
      <c r="W202" s="73"/>
    </row>
    <row r="203" spans="1:23" s="46" customFormat="1" ht="18.75" x14ac:dyDescent="0.3">
      <c r="A203" s="92">
        <v>189</v>
      </c>
      <c r="B203" s="93" t="s">
        <v>159</v>
      </c>
      <c r="C203" s="87">
        <v>35.979999999999997</v>
      </c>
      <c r="D203" s="233">
        <v>11</v>
      </c>
      <c r="E203" s="229">
        <v>0</v>
      </c>
      <c r="F203" s="83">
        <f t="shared" si="29"/>
        <v>0</v>
      </c>
      <c r="G203" s="235"/>
      <c r="H203" s="94"/>
      <c r="I203" s="235"/>
      <c r="J203" s="235"/>
      <c r="K203" s="235"/>
      <c r="L203" s="210"/>
      <c r="M203" s="210"/>
      <c r="N203" s="210"/>
      <c r="O203" s="210"/>
      <c r="P203" s="94"/>
      <c r="Q203" s="102"/>
      <c r="R203" s="94"/>
      <c r="S203" s="210"/>
      <c r="T203" s="94"/>
      <c r="U203" s="95"/>
      <c r="V203" s="95"/>
      <c r="W203" s="95"/>
    </row>
    <row r="204" spans="1:23" s="162" customFormat="1" ht="18.75" x14ac:dyDescent="0.3">
      <c r="A204" s="153">
        <v>190</v>
      </c>
      <c r="B204" s="154" t="s">
        <v>160</v>
      </c>
      <c r="C204" s="155">
        <f>SUM(C205:C215)</f>
        <v>589.27800000000002</v>
      </c>
      <c r="D204" s="215">
        <f t="shared" ref="D204:S204" si="47">SUM(D205:D215)</f>
        <v>0</v>
      </c>
      <c r="E204" s="215">
        <f t="shared" si="47"/>
        <v>0</v>
      </c>
      <c r="F204" s="195">
        <f t="shared" si="29"/>
        <v>0</v>
      </c>
      <c r="G204" s="215">
        <f t="shared" si="47"/>
        <v>0</v>
      </c>
      <c r="H204" s="218">
        <v>0</v>
      </c>
      <c r="I204" s="215">
        <f t="shared" si="47"/>
        <v>0</v>
      </c>
      <c r="J204" s="215">
        <f t="shared" si="47"/>
        <v>0</v>
      </c>
      <c r="K204" s="215">
        <f t="shared" si="47"/>
        <v>0</v>
      </c>
      <c r="L204" s="161">
        <f t="shared" si="47"/>
        <v>0</v>
      </c>
      <c r="M204" s="161">
        <f t="shared" si="47"/>
        <v>0</v>
      </c>
      <c r="N204" s="161">
        <f t="shared" si="47"/>
        <v>0</v>
      </c>
      <c r="O204" s="161">
        <f t="shared" si="47"/>
        <v>0</v>
      </c>
      <c r="P204" s="218">
        <v>0</v>
      </c>
      <c r="Q204" s="161">
        <f t="shared" si="47"/>
        <v>0</v>
      </c>
      <c r="R204" s="218">
        <v>0</v>
      </c>
      <c r="S204" s="161">
        <f t="shared" si="47"/>
        <v>0</v>
      </c>
      <c r="T204" s="218">
        <v>0</v>
      </c>
      <c r="U204" s="194"/>
      <c r="V204" s="194"/>
      <c r="W204" s="194"/>
    </row>
    <row r="205" spans="1:23" s="48" customFormat="1" ht="18.75" x14ac:dyDescent="0.3">
      <c r="A205" s="71">
        <v>191</v>
      </c>
      <c r="B205" s="57" t="s">
        <v>161</v>
      </c>
      <c r="C205" s="50"/>
      <c r="D205" s="237">
        <v>0</v>
      </c>
      <c r="E205" s="237"/>
      <c r="F205" s="72">
        <v>0</v>
      </c>
      <c r="G205" s="239"/>
      <c r="H205" s="72"/>
      <c r="I205" s="239"/>
      <c r="J205" s="239"/>
      <c r="K205" s="239"/>
      <c r="L205" s="209"/>
      <c r="M205" s="209"/>
      <c r="N205" s="209"/>
      <c r="O205" s="209"/>
      <c r="P205" s="72"/>
      <c r="Q205" s="58"/>
      <c r="R205" s="72"/>
      <c r="S205" s="209"/>
      <c r="T205" s="72"/>
      <c r="U205" s="73"/>
      <c r="V205" s="73"/>
      <c r="W205" s="73"/>
    </row>
    <row r="206" spans="1:23" s="48" customFormat="1" ht="18.75" x14ac:dyDescent="0.3">
      <c r="A206" s="71">
        <v>192</v>
      </c>
      <c r="B206" s="57" t="s">
        <v>267</v>
      </c>
      <c r="C206" s="50">
        <v>10.943</v>
      </c>
      <c r="D206" s="237"/>
      <c r="E206" s="237">
        <v>0</v>
      </c>
      <c r="F206" s="72">
        <f t="shared" si="29"/>
        <v>0</v>
      </c>
      <c r="G206" s="239"/>
      <c r="H206" s="72"/>
      <c r="I206" s="239"/>
      <c r="J206" s="239"/>
      <c r="K206" s="239"/>
      <c r="L206" s="209"/>
      <c r="M206" s="209"/>
      <c r="N206" s="209"/>
      <c r="O206" s="209"/>
      <c r="P206" s="72"/>
      <c r="Q206" s="58"/>
      <c r="R206" s="72"/>
      <c r="S206" s="209"/>
      <c r="T206" s="72"/>
      <c r="U206" s="73"/>
      <c r="V206" s="73"/>
      <c r="W206" s="73"/>
    </row>
    <row r="207" spans="1:23" s="48" customFormat="1" ht="18.75" x14ac:dyDescent="0.3">
      <c r="A207" s="71">
        <v>193</v>
      </c>
      <c r="B207" s="57" t="s">
        <v>268</v>
      </c>
      <c r="C207" s="50">
        <v>53.024000000000001</v>
      </c>
      <c r="D207" s="237"/>
      <c r="E207" s="237">
        <v>0</v>
      </c>
      <c r="F207" s="72">
        <f t="shared" ref="F207:F236" si="48">E207/C207</f>
        <v>0</v>
      </c>
      <c r="G207" s="239"/>
      <c r="H207" s="72"/>
      <c r="I207" s="239"/>
      <c r="J207" s="239"/>
      <c r="K207" s="239"/>
      <c r="L207" s="209"/>
      <c r="M207" s="209"/>
      <c r="N207" s="209"/>
      <c r="O207" s="209"/>
      <c r="P207" s="72"/>
      <c r="Q207" s="58"/>
      <c r="R207" s="72"/>
      <c r="S207" s="209"/>
      <c r="T207" s="72"/>
      <c r="U207" s="73"/>
      <c r="V207" s="73"/>
      <c r="W207" s="73"/>
    </row>
    <row r="208" spans="1:23" s="48" customFormat="1" ht="18.75" x14ac:dyDescent="0.3">
      <c r="A208" s="71">
        <v>194</v>
      </c>
      <c r="B208" s="57" t="s">
        <v>269</v>
      </c>
      <c r="C208" s="50">
        <v>15.925000000000001</v>
      </c>
      <c r="D208" s="237"/>
      <c r="E208" s="237">
        <v>0</v>
      </c>
      <c r="F208" s="72">
        <f t="shared" si="48"/>
        <v>0</v>
      </c>
      <c r="G208" s="239"/>
      <c r="H208" s="72"/>
      <c r="I208" s="239"/>
      <c r="J208" s="239"/>
      <c r="K208" s="239"/>
      <c r="L208" s="209"/>
      <c r="M208" s="209"/>
      <c r="N208" s="209"/>
      <c r="O208" s="209"/>
      <c r="P208" s="72"/>
      <c r="Q208" s="58"/>
      <c r="R208" s="72"/>
      <c r="S208" s="209"/>
      <c r="T208" s="72"/>
      <c r="U208" s="73"/>
      <c r="V208" s="73"/>
      <c r="W208" s="73"/>
    </row>
    <row r="209" spans="1:23" s="48" customFormat="1" ht="18.75" x14ac:dyDescent="0.3">
      <c r="A209" s="71">
        <v>195</v>
      </c>
      <c r="B209" s="57" t="s">
        <v>270</v>
      </c>
      <c r="C209" s="50">
        <v>10.377000000000001</v>
      </c>
      <c r="D209" s="237"/>
      <c r="E209" s="237">
        <v>0</v>
      </c>
      <c r="F209" s="72">
        <f t="shared" si="48"/>
        <v>0</v>
      </c>
      <c r="G209" s="239"/>
      <c r="H209" s="72"/>
      <c r="I209" s="239"/>
      <c r="J209" s="239"/>
      <c r="K209" s="239"/>
      <c r="L209" s="209"/>
      <c r="M209" s="209"/>
      <c r="N209" s="209"/>
      <c r="O209" s="209"/>
      <c r="P209" s="72"/>
      <c r="Q209" s="58"/>
      <c r="R209" s="72"/>
      <c r="S209" s="209"/>
      <c r="T209" s="72"/>
      <c r="U209" s="73"/>
      <c r="V209" s="73"/>
      <c r="W209" s="73"/>
    </row>
    <row r="210" spans="1:23" s="48" customFormat="1" ht="18.75" x14ac:dyDescent="0.3">
      <c r="A210" s="71">
        <v>196</v>
      </c>
      <c r="B210" s="57" t="s">
        <v>271</v>
      </c>
      <c r="C210" s="50">
        <v>15.475</v>
      </c>
      <c r="D210" s="237"/>
      <c r="E210" s="237">
        <v>0</v>
      </c>
      <c r="F210" s="72">
        <f t="shared" si="48"/>
        <v>0</v>
      </c>
      <c r="G210" s="239"/>
      <c r="H210" s="72"/>
      <c r="I210" s="239"/>
      <c r="J210" s="239"/>
      <c r="K210" s="239"/>
      <c r="L210" s="209"/>
      <c r="M210" s="209"/>
      <c r="N210" s="209"/>
      <c r="O210" s="209"/>
      <c r="P210" s="72"/>
      <c r="Q210" s="58"/>
      <c r="R210" s="72"/>
      <c r="S210" s="209"/>
      <c r="T210" s="72"/>
      <c r="U210" s="73"/>
      <c r="V210" s="73"/>
      <c r="W210" s="73"/>
    </row>
    <row r="211" spans="1:23" s="46" customFormat="1" ht="18.75" x14ac:dyDescent="0.3">
      <c r="A211" s="92">
        <v>197</v>
      </c>
      <c r="B211" s="86" t="s">
        <v>163</v>
      </c>
      <c r="C211" s="87">
        <v>10.76</v>
      </c>
      <c r="D211" s="233">
        <v>0</v>
      </c>
      <c r="E211" s="233">
        <v>0</v>
      </c>
      <c r="F211" s="83">
        <f t="shared" si="48"/>
        <v>0</v>
      </c>
      <c r="G211" s="235"/>
      <c r="H211" s="94"/>
      <c r="I211" s="235"/>
      <c r="J211" s="235"/>
      <c r="K211" s="235"/>
      <c r="L211" s="210"/>
      <c r="M211" s="210"/>
      <c r="N211" s="210"/>
      <c r="O211" s="210"/>
      <c r="P211" s="94"/>
      <c r="Q211" s="102"/>
      <c r="R211" s="94"/>
      <c r="S211" s="210"/>
      <c r="T211" s="94"/>
      <c r="U211" s="95"/>
      <c r="V211" s="95"/>
      <c r="W211" s="95"/>
    </row>
    <row r="212" spans="1:23" s="100" customFormat="1" ht="18.75" x14ac:dyDescent="0.3">
      <c r="A212" s="92">
        <v>198</v>
      </c>
      <c r="B212" s="86" t="s">
        <v>199</v>
      </c>
      <c r="C212" s="87">
        <v>85.9</v>
      </c>
      <c r="D212" s="233">
        <v>0</v>
      </c>
      <c r="E212" s="233">
        <v>0</v>
      </c>
      <c r="F212" s="83">
        <f t="shared" si="48"/>
        <v>0</v>
      </c>
      <c r="G212" s="235"/>
      <c r="H212" s="94"/>
      <c r="I212" s="235"/>
      <c r="J212" s="235"/>
      <c r="K212" s="235"/>
      <c r="L212" s="210"/>
      <c r="M212" s="210"/>
      <c r="N212" s="210"/>
      <c r="O212" s="210"/>
      <c r="P212" s="94"/>
      <c r="Q212" s="102"/>
      <c r="R212" s="94"/>
      <c r="S212" s="210"/>
      <c r="T212" s="94"/>
      <c r="U212" s="95"/>
      <c r="V212" s="95"/>
      <c r="W212" s="95"/>
    </row>
    <row r="213" spans="1:23" s="46" customFormat="1" ht="18.75" x14ac:dyDescent="0.3">
      <c r="A213" s="85">
        <v>199</v>
      </c>
      <c r="B213" s="86" t="s">
        <v>305</v>
      </c>
      <c r="C213" s="87">
        <v>75.05</v>
      </c>
      <c r="D213" s="233">
        <v>0</v>
      </c>
      <c r="E213" s="233">
        <v>0</v>
      </c>
      <c r="F213" s="83">
        <f t="shared" si="48"/>
        <v>0</v>
      </c>
      <c r="G213" s="235"/>
      <c r="H213" s="94"/>
      <c r="I213" s="235"/>
      <c r="J213" s="235"/>
      <c r="K213" s="235"/>
      <c r="L213" s="210"/>
      <c r="M213" s="210"/>
      <c r="N213" s="210"/>
      <c r="O213" s="210"/>
      <c r="P213" s="94"/>
      <c r="Q213" s="102"/>
      <c r="R213" s="94"/>
      <c r="S213" s="210"/>
      <c r="T213" s="94"/>
      <c r="U213" s="95"/>
      <c r="V213" s="95"/>
      <c r="W213" s="95"/>
    </row>
    <row r="214" spans="1:23" s="46" customFormat="1" ht="18.75" x14ac:dyDescent="0.3">
      <c r="A214" s="92">
        <v>200</v>
      </c>
      <c r="B214" s="86" t="s">
        <v>162</v>
      </c>
      <c r="C214" s="87">
        <v>297.78500000000003</v>
      </c>
      <c r="D214" s="233">
        <v>0</v>
      </c>
      <c r="E214" s="233">
        <v>0</v>
      </c>
      <c r="F214" s="83">
        <f t="shared" si="48"/>
        <v>0</v>
      </c>
      <c r="G214" s="235"/>
      <c r="H214" s="94"/>
      <c r="I214" s="235"/>
      <c r="J214" s="235"/>
      <c r="K214" s="235"/>
      <c r="L214" s="210"/>
      <c r="M214" s="210"/>
      <c r="N214" s="210"/>
      <c r="O214" s="210"/>
      <c r="P214" s="94"/>
      <c r="Q214" s="102"/>
      <c r="R214" s="94"/>
      <c r="S214" s="210"/>
      <c r="T214" s="94"/>
      <c r="U214" s="95"/>
      <c r="V214" s="95"/>
      <c r="W214" s="95"/>
    </row>
    <row r="215" spans="1:23" s="46" customFormat="1" ht="18.75" x14ac:dyDescent="0.3">
      <c r="A215" s="92">
        <v>201</v>
      </c>
      <c r="B215" s="86" t="s">
        <v>294</v>
      </c>
      <c r="C215" s="87">
        <v>14.039</v>
      </c>
      <c r="D215" s="233">
        <v>0</v>
      </c>
      <c r="E215" s="233">
        <v>0</v>
      </c>
      <c r="F215" s="83">
        <f t="shared" si="48"/>
        <v>0</v>
      </c>
      <c r="G215" s="235"/>
      <c r="H215" s="94"/>
      <c r="I215" s="235"/>
      <c r="J215" s="235"/>
      <c r="K215" s="235"/>
      <c r="L215" s="210"/>
      <c r="M215" s="210"/>
      <c r="N215" s="210"/>
      <c r="O215" s="210"/>
      <c r="P215" s="94"/>
      <c r="Q215" s="102"/>
      <c r="R215" s="94"/>
      <c r="S215" s="210"/>
      <c r="T215" s="94"/>
      <c r="U215" s="95"/>
      <c r="V215" s="95"/>
      <c r="W215" s="95"/>
    </row>
    <row r="216" spans="1:23" s="162" customFormat="1" ht="18.75" x14ac:dyDescent="0.3">
      <c r="A216" s="153">
        <v>202</v>
      </c>
      <c r="B216" s="154" t="s">
        <v>164</v>
      </c>
      <c r="C216" s="155">
        <f>SUM(C217:C224)</f>
        <v>814.23400000000004</v>
      </c>
      <c r="D216" s="215">
        <f t="shared" ref="D216:W216" si="49">SUM(D217:D224)</f>
        <v>779</v>
      </c>
      <c r="E216" s="215">
        <f>E217+E221+E222+E223+E224</f>
        <v>757</v>
      </c>
      <c r="F216" s="195">
        <f t="shared" si="48"/>
        <v>0.92970816743098417</v>
      </c>
      <c r="G216" s="215">
        <f t="shared" si="49"/>
        <v>272</v>
      </c>
      <c r="H216" s="218">
        <f t="shared" ref="H216:H237" si="50">G216/D216*100</f>
        <v>34.91655969191271</v>
      </c>
      <c r="I216" s="215">
        <f t="shared" si="49"/>
        <v>0</v>
      </c>
      <c r="J216" s="215">
        <f t="shared" si="49"/>
        <v>0</v>
      </c>
      <c r="K216" s="215">
        <f t="shared" si="49"/>
        <v>0</v>
      </c>
      <c r="L216" s="161">
        <f t="shared" si="49"/>
        <v>128</v>
      </c>
      <c r="M216" s="161">
        <f t="shared" si="49"/>
        <v>0</v>
      </c>
      <c r="N216" s="161">
        <f t="shared" si="49"/>
        <v>0</v>
      </c>
      <c r="O216" s="161">
        <f t="shared" si="49"/>
        <v>0</v>
      </c>
      <c r="P216" s="218">
        <v>0</v>
      </c>
      <c r="Q216" s="215">
        <f>Q217+Q221+Q222+Q223+Q224</f>
        <v>264</v>
      </c>
      <c r="R216" s="218">
        <f t="shared" ref="R216:R238" si="51">Q216/E216*100</f>
        <v>34.874504623513872</v>
      </c>
      <c r="S216" s="215">
        <f>S217+S221+S222+S223+S224</f>
        <v>264</v>
      </c>
      <c r="T216" s="218">
        <f t="shared" si="44"/>
        <v>34.874504623513872</v>
      </c>
      <c r="U216" s="155">
        <f t="shared" si="49"/>
        <v>0</v>
      </c>
      <c r="V216" s="155">
        <f t="shared" si="49"/>
        <v>0</v>
      </c>
      <c r="W216" s="155">
        <f t="shared" si="49"/>
        <v>0</v>
      </c>
    </row>
    <row r="217" spans="1:23" s="48" customFormat="1" ht="18.75" x14ac:dyDescent="0.3">
      <c r="A217" s="71">
        <v>203</v>
      </c>
      <c r="B217" s="57" t="s">
        <v>325</v>
      </c>
      <c r="C217" s="50"/>
      <c r="D217" s="237">
        <v>779</v>
      </c>
      <c r="E217" s="223">
        <f>E218+E219+E220</f>
        <v>757</v>
      </c>
      <c r="F217" s="72">
        <v>0</v>
      </c>
      <c r="G217" s="239">
        <v>272</v>
      </c>
      <c r="H217" s="72">
        <f t="shared" si="50"/>
        <v>34.91655969191271</v>
      </c>
      <c r="I217" s="239"/>
      <c r="J217" s="239"/>
      <c r="K217" s="239"/>
      <c r="L217" s="209">
        <v>128</v>
      </c>
      <c r="M217" s="209"/>
      <c r="N217" s="209"/>
      <c r="O217" s="209"/>
      <c r="P217" s="72">
        <f t="shared" si="46"/>
        <v>47.058823529411761</v>
      </c>
      <c r="Q217" s="223">
        <f>Q218+Q219+Q220</f>
        <v>264</v>
      </c>
      <c r="R217" s="72"/>
      <c r="S217" s="223">
        <f>S218+S219+S220</f>
        <v>264</v>
      </c>
      <c r="T217" s="72"/>
      <c r="U217" s="73"/>
      <c r="V217" s="73"/>
      <c r="W217" s="73"/>
    </row>
    <row r="218" spans="1:23" s="48" customFormat="1" ht="18.75" x14ac:dyDescent="0.3">
      <c r="A218" s="71">
        <v>204</v>
      </c>
      <c r="B218" s="57" t="s">
        <v>273</v>
      </c>
      <c r="C218" s="50">
        <v>580.66600000000005</v>
      </c>
      <c r="D218" s="237"/>
      <c r="E218" s="223">
        <v>717</v>
      </c>
      <c r="F218" s="72">
        <f t="shared" si="48"/>
        <v>1.2347890181274603</v>
      </c>
      <c r="G218" s="239"/>
      <c r="H218" s="72"/>
      <c r="I218" s="239"/>
      <c r="J218" s="239"/>
      <c r="K218" s="239"/>
      <c r="L218" s="209"/>
      <c r="M218" s="209"/>
      <c r="N218" s="209"/>
      <c r="O218" s="209"/>
      <c r="P218" s="72"/>
      <c r="Q218" s="58">
        <f t="shared" si="41"/>
        <v>250</v>
      </c>
      <c r="R218" s="72">
        <f t="shared" si="51"/>
        <v>34.867503486750351</v>
      </c>
      <c r="S218" s="60">
        <v>250</v>
      </c>
      <c r="T218" s="72">
        <f t="shared" si="44"/>
        <v>34.867503486750351</v>
      </c>
      <c r="U218" s="73"/>
      <c r="V218" s="73"/>
      <c r="W218" s="73"/>
    </row>
    <row r="219" spans="1:23" s="48" customFormat="1" ht="18.75" x14ac:dyDescent="0.3">
      <c r="A219" s="71">
        <v>205</v>
      </c>
      <c r="B219" s="57" t="s">
        <v>274</v>
      </c>
      <c r="C219" s="50">
        <v>50.73</v>
      </c>
      <c r="D219" s="237"/>
      <c r="E219" s="223">
        <v>40</v>
      </c>
      <c r="F219" s="72">
        <f t="shared" si="48"/>
        <v>0.78848807411787902</v>
      </c>
      <c r="G219" s="239"/>
      <c r="H219" s="72"/>
      <c r="I219" s="239"/>
      <c r="J219" s="239"/>
      <c r="K219" s="239"/>
      <c r="L219" s="209"/>
      <c r="M219" s="209"/>
      <c r="N219" s="209"/>
      <c r="O219" s="209"/>
      <c r="P219" s="72"/>
      <c r="Q219" s="58">
        <f t="shared" si="41"/>
        <v>14</v>
      </c>
      <c r="R219" s="72">
        <f t="shared" si="51"/>
        <v>35</v>
      </c>
      <c r="S219" s="60">
        <v>14</v>
      </c>
      <c r="T219" s="72">
        <f t="shared" si="44"/>
        <v>35</v>
      </c>
      <c r="U219" s="73"/>
      <c r="V219" s="73"/>
      <c r="W219" s="73"/>
    </row>
    <row r="220" spans="1:23" s="48" customFormat="1" ht="18.75" x14ac:dyDescent="0.3">
      <c r="A220" s="71">
        <v>206</v>
      </c>
      <c r="B220" s="57" t="s">
        <v>275</v>
      </c>
      <c r="C220" s="50">
        <v>1.31</v>
      </c>
      <c r="D220" s="237"/>
      <c r="E220" s="223">
        <v>0</v>
      </c>
      <c r="F220" s="72">
        <f t="shared" si="48"/>
        <v>0</v>
      </c>
      <c r="G220" s="239"/>
      <c r="H220" s="72"/>
      <c r="I220" s="239"/>
      <c r="J220" s="239"/>
      <c r="K220" s="239"/>
      <c r="L220" s="209"/>
      <c r="M220" s="209"/>
      <c r="N220" s="209"/>
      <c r="O220" s="209"/>
      <c r="P220" s="72"/>
      <c r="Q220" s="58"/>
      <c r="R220" s="72"/>
      <c r="S220" s="209"/>
      <c r="T220" s="72"/>
      <c r="U220" s="73"/>
      <c r="V220" s="73"/>
      <c r="W220" s="73"/>
    </row>
    <row r="221" spans="1:23" s="46" customFormat="1" ht="18.75" x14ac:dyDescent="0.3">
      <c r="A221" s="92">
        <v>207</v>
      </c>
      <c r="B221" s="86" t="s">
        <v>166</v>
      </c>
      <c r="C221" s="87">
        <v>59.862000000000002</v>
      </c>
      <c r="D221" s="233">
        <v>0</v>
      </c>
      <c r="E221" s="229">
        <v>0</v>
      </c>
      <c r="F221" s="83">
        <f t="shared" si="48"/>
        <v>0</v>
      </c>
      <c r="G221" s="235"/>
      <c r="H221" s="94"/>
      <c r="I221" s="235"/>
      <c r="J221" s="235"/>
      <c r="K221" s="235"/>
      <c r="L221" s="210"/>
      <c r="M221" s="210"/>
      <c r="N221" s="210"/>
      <c r="O221" s="210"/>
      <c r="P221" s="94"/>
      <c r="Q221" s="102"/>
      <c r="R221" s="94"/>
      <c r="S221" s="210"/>
      <c r="T221" s="94"/>
      <c r="U221" s="95"/>
      <c r="V221" s="95"/>
      <c r="W221" s="95"/>
    </row>
    <row r="222" spans="1:23" s="46" customFormat="1" ht="18.75" x14ac:dyDescent="0.3">
      <c r="A222" s="85">
        <v>208</v>
      </c>
      <c r="B222" s="86" t="s">
        <v>97</v>
      </c>
      <c r="C222" s="87">
        <v>51.22</v>
      </c>
      <c r="D222" s="233">
        <v>0</v>
      </c>
      <c r="E222" s="229">
        <v>0</v>
      </c>
      <c r="F222" s="83">
        <f t="shared" si="48"/>
        <v>0</v>
      </c>
      <c r="G222" s="235"/>
      <c r="H222" s="94"/>
      <c r="I222" s="235"/>
      <c r="J222" s="235"/>
      <c r="K222" s="235"/>
      <c r="L222" s="210"/>
      <c r="M222" s="210"/>
      <c r="N222" s="210"/>
      <c r="O222" s="210"/>
      <c r="P222" s="94"/>
      <c r="Q222" s="102"/>
      <c r="R222" s="94"/>
      <c r="S222" s="210"/>
      <c r="T222" s="94"/>
      <c r="U222" s="95"/>
      <c r="V222" s="95"/>
      <c r="W222" s="95"/>
    </row>
    <row r="223" spans="1:23" s="46" customFormat="1" ht="18.75" x14ac:dyDescent="0.3">
      <c r="A223" s="92">
        <v>209</v>
      </c>
      <c r="B223" s="86" t="s">
        <v>295</v>
      </c>
      <c r="C223" s="87">
        <v>43.893000000000001</v>
      </c>
      <c r="D223" s="233">
        <v>0</v>
      </c>
      <c r="E223" s="229">
        <v>0</v>
      </c>
      <c r="F223" s="83">
        <f t="shared" si="48"/>
        <v>0</v>
      </c>
      <c r="G223" s="235"/>
      <c r="H223" s="94"/>
      <c r="I223" s="235"/>
      <c r="J223" s="235"/>
      <c r="K223" s="235"/>
      <c r="L223" s="210"/>
      <c r="M223" s="210"/>
      <c r="N223" s="210"/>
      <c r="O223" s="210"/>
      <c r="P223" s="94"/>
      <c r="Q223" s="102"/>
      <c r="R223" s="94"/>
      <c r="S223" s="210"/>
      <c r="T223" s="94"/>
      <c r="U223" s="95"/>
      <c r="V223" s="95"/>
      <c r="W223" s="95"/>
    </row>
    <row r="224" spans="1:23" s="100" customFormat="1" ht="18.75" x14ac:dyDescent="0.3">
      <c r="A224" s="92">
        <v>210</v>
      </c>
      <c r="B224" s="86" t="s">
        <v>296</v>
      </c>
      <c r="C224" s="87">
        <v>26.553000000000001</v>
      </c>
      <c r="D224" s="233">
        <v>0</v>
      </c>
      <c r="E224" s="229">
        <v>0</v>
      </c>
      <c r="F224" s="83">
        <f t="shared" si="48"/>
        <v>0</v>
      </c>
      <c r="G224" s="235"/>
      <c r="H224" s="94"/>
      <c r="I224" s="235"/>
      <c r="J224" s="235"/>
      <c r="K224" s="235"/>
      <c r="L224" s="210"/>
      <c r="M224" s="210"/>
      <c r="N224" s="210"/>
      <c r="O224" s="210"/>
      <c r="P224" s="94"/>
      <c r="Q224" s="102"/>
      <c r="R224" s="94"/>
      <c r="S224" s="210"/>
      <c r="T224" s="94"/>
      <c r="U224" s="95"/>
      <c r="V224" s="95"/>
      <c r="W224" s="95"/>
    </row>
    <row r="225" spans="1:23" s="162" customFormat="1" ht="18.75" x14ac:dyDescent="0.3">
      <c r="A225" s="153">
        <v>211</v>
      </c>
      <c r="B225" s="154" t="s">
        <v>167</v>
      </c>
      <c r="C225" s="155">
        <f>SUM(C226:C228)</f>
        <v>390.32700000000006</v>
      </c>
      <c r="D225" s="215">
        <f t="shared" ref="D225:S225" si="52">SUM(D226:D228)</f>
        <v>0</v>
      </c>
      <c r="E225" s="215">
        <f t="shared" si="52"/>
        <v>0</v>
      </c>
      <c r="F225" s="195">
        <f t="shared" si="48"/>
        <v>0</v>
      </c>
      <c r="G225" s="215">
        <f t="shared" si="52"/>
        <v>0</v>
      </c>
      <c r="H225" s="218">
        <v>0</v>
      </c>
      <c r="I225" s="215">
        <f t="shared" si="52"/>
        <v>0</v>
      </c>
      <c r="J225" s="215">
        <f t="shared" si="52"/>
        <v>0</v>
      </c>
      <c r="K225" s="215">
        <f t="shared" si="52"/>
        <v>0</v>
      </c>
      <c r="L225" s="161">
        <f t="shared" si="52"/>
        <v>0</v>
      </c>
      <c r="M225" s="161">
        <f t="shared" si="52"/>
        <v>0</v>
      </c>
      <c r="N225" s="161">
        <f t="shared" si="52"/>
        <v>0</v>
      </c>
      <c r="O225" s="161">
        <f t="shared" si="52"/>
        <v>0</v>
      </c>
      <c r="P225" s="218">
        <v>0</v>
      </c>
      <c r="Q225" s="161">
        <f t="shared" si="52"/>
        <v>0</v>
      </c>
      <c r="R225" s="218">
        <v>0</v>
      </c>
      <c r="S225" s="161">
        <f t="shared" si="52"/>
        <v>0</v>
      </c>
      <c r="T225" s="218">
        <v>0</v>
      </c>
      <c r="U225" s="194"/>
      <c r="V225" s="194"/>
      <c r="W225" s="194"/>
    </row>
    <row r="226" spans="1:23" s="48" customFormat="1" ht="18.75" x14ac:dyDescent="0.3">
      <c r="A226" s="71">
        <v>212</v>
      </c>
      <c r="B226" s="57" t="s">
        <v>168</v>
      </c>
      <c r="C226" s="50">
        <v>284.08100000000002</v>
      </c>
      <c r="D226" s="237">
        <v>0</v>
      </c>
      <c r="E226" s="237">
        <v>0</v>
      </c>
      <c r="F226" s="116">
        <f t="shared" si="48"/>
        <v>0</v>
      </c>
      <c r="G226" s="239"/>
      <c r="H226" s="72"/>
      <c r="I226" s="239"/>
      <c r="J226" s="239"/>
      <c r="K226" s="239"/>
      <c r="L226" s="209"/>
      <c r="M226" s="209"/>
      <c r="N226" s="209"/>
      <c r="O226" s="209"/>
      <c r="P226" s="72"/>
      <c r="Q226" s="58"/>
      <c r="R226" s="72"/>
      <c r="S226" s="209"/>
      <c r="T226" s="72"/>
      <c r="U226" s="73"/>
      <c r="V226" s="73"/>
      <c r="W226" s="73"/>
    </row>
    <row r="227" spans="1:23" s="101" customFormat="1" ht="18.75" x14ac:dyDescent="0.3">
      <c r="A227" s="92">
        <v>213</v>
      </c>
      <c r="B227" s="86" t="s">
        <v>169</v>
      </c>
      <c r="C227" s="87">
        <v>96.325999999999993</v>
      </c>
      <c r="D227" s="233">
        <v>0</v>
      </c>
      <c r="E227" s="233">
        <v>0</v>
      </c>
      <c r="F227" s="83">
        <f t="shared" si="48"/>
        <v>0</v>
      </c>
      <c r="G227" s="235"/>
      <c r="H227" s="94"/>
      <c r="I227" s="229"/>
      <c r="J227" s="229"/>
      <c r="K227" s="229"/>
      <c r="L227" s="102"/>
      <c r="M227" s="102"/>
      <c r="N227" s="102"/>
      <c r="O227" s="102"/>
      <c r="P227" s="94"/>
      <c r="Q227" s="102"/>
      <c r="R227" s="94"/>
      <c r="S227" s="102"/>
      <c r="T227" s="94"/>
      <c r="U227" s="89"/>
      <c r="V227" s="89"/>
      <c r="W227" s="89"/>
    </row>
    <row r="228" spans="1:23" s="63" customFormat="1" ht="18.75" x14ac:dyDescent="0.3">
      <c r="A228" s="85">
        <v>214</v>
      </c>
      <c r="B228" s="86" t="s">
        <v>203</v>
      </c>
      <c r="C228" s="87">
        <v>9.92</v>
      </c>
      <c r="D228" s="233">
        <v>0</v>
      </c>
      <c r="E228" s="233">
        <v>0</v>
      </c>
      <c r="F228" s="83">
        <f t="shared" si="48"/>
        <v>0</v>
      </c>
      <c r="G228" s="235"/>
      <c r="H228" s="94"/>
      <c r="I228" s="235"/>
      <c r="J228" s="235"/>
      <c r="K228" s="235"/>
      <c r="L228" s="210"/>
      <c r="M228" s="210"/>
      <c r="N228" s="210"/>
      <c r="O228" s="210"/>
      <c r="P228" s="94"/>
      <c r="Q228" s="102"/>
      <c r="R228" s="94"/>
      <c r="S228" s="210"/>
      <c r="T228" s="94"/>
      <c r="U228" s="95"/>
      <c r="V228" s="95"/>
      <c r="W228" s="95"/>
    </row>
    <row r="229" spans="1:23" s="196" customFormat="1" ht="18.75" x14ac:dyDescent="0.3">
      <c r="A229" s="167">
        <v>215</v>
      </c>
      <c r="B229" s="154" t="s">
        <v>170</v>
      </c>
      <c r="C229" s="155">
        <f>SUM(C230:C235)</f>
        <v>225.99299999999999</v>
      </c>
      <c r="D229" s="215">
        <f t="shared" ref="D229:S229" si="53">SUM(D230:D235)</f>
        <v>0</v>
      </c>
      <c r="E229" s="215">
        <f t="shared" si="53"/>
        <v>0</v>
      </c>
      <c r="F229" s="195">
        <f t="shared" si="48"/>
        <v>0</v>
      </c>
      <c r="G229" s="215">
        <f t="shared" si="53"/>
        <v>0</v>
      </c>
      <c r="H229" s="218">
        <v>0</v>
      </c>
      <c r="I229" s="215">
        <f t="shared" si="53"/>
        <v>0</v>
      </c>
      <c r="J229" s="215">
        <f t="shared" si="53"/>
        <v>0</v>
      </c>
      <c r="K229" s="215">
        <f t="shared" si="53"/>
        <v>0</v>
      </c>
      <c r="L229" s="161">
        <f t="shared" si="53"/>
        <v>0</v>
      </c>
      <c r="M229" s="161">
        <f t="shared" si="53"/>
        <v>0</v>
      </c>
      <c r="N229" s="161">
        <f t="shared" si="53"/>
        <v>0</v>
      </c>
      <c r="O229" s="161">
        <f t="shared" si="53"/>
        <v>0</v>
      </c>
      <c r="P229" s="218">
        <v>0</v>
      </c>
      <c r="Q229" s="161">
        <f t="shared" si="53"/>
        <v>0</v>
      </c>
      <c r="R229" s="218">
        <v>0</v>
      </c>
      <c r="S229" s="161">
        <f t="shared" si="53"/>
        <v>0</v>
      </c>
      <c r="T229" s="218">
        <v>0</v>
      </c>
      <c r="U229" s="194"/>
      <c r="V229" s="194"/>
      <c r="W229" s="194"/>
    </row>
    <row r="230" spans="1:23" s="226" customFormat="1" ht="18.75" x14ac:dyDescent="0.3">
      <c r="A230" s="71">
        <v>216</v>
      </c>
      <c r="B230" s="49" t="s">
        <v>171</v>
      </c>
      <c r="C230" s="50"/>
      <c r="D230" s="237">
        <v>0</v>
      </c>
      <c r="E230" s="237"/>
      <c r="F230" s="72">
        <v>0</v>
      </c>
      <c r="G230" s="239"/>
      <c r="H230" s="72"/>
      <c r="I230" s="239"/>
      <c r="J230" s="239"/>
      <c r="K230" s="239"/>
      <c r="L230" s="209"/>
      <c r="M230" s="209"/>
      <c r="N230" s="209"/>
      <c r="O230" s="209"/>
      <c r="P230" s="72"/>
      <c r="Q230" s="58"/>
      <c r="R230" s="72"/>
      <c r="S230" s="209"/>
      <c r="T230" s="72"/>
      <c r="U230" s="73"/>
      <c r="V230" s="73"/>
      <c r="W230" s="73"/>
    </row>
    <row r="231" spans="1:23" s="226" customFormat="1" ht="18.75" x14ac:dyDescent="0.3">
      <c r="A231" s="71">
        <v>217</v>
      </c>
      <c r="B231" s="49" t="s">
        <v>276</v>
      </c>
      <c r="C231" s="50">
        <v>26.792000000000002</v>
      </c>
      <c r="D231" s="237"/>
      <c r="E231" s="237">
        <v>0</v>
      </c>
      <c r="F231" s="72">
        <f t="shared" si="48"/>
        <v>0</v>
      </c>
      <c r="G231" s="239"/>
      <c r="H231" s="72"/>
      <c r="I231" s="239"/>
      <c r="J231" s="239"/>
      <c r="K231" s="239"/>
      <c r="L231" s="209"/>
      <c r="M231" s="209"/>
      <c r="N231" s="209"/>
      <c r="O231" s="209"/>
      <c r="P231" s="72"/>
      <c r="Q231" s="58"/>
      <c r="R231" s="72"/>
      <c r="S231" s="209"/>
      <c r="T231" s="72"/>
      <c r="U231" s="73"/>
      <c r="V231" s="73"/>
      <c r="W231" s="73"/>
    </row>
    <row r="232" spans="1:23" s="226" customFormat="1" ht="18.75" x14ac:dyDescent="0.3">
      <c r="A232" s="71">
        <v>218</v>
      </c>
      <c r="B232" s="49" t="s">
        <v>277</v>
      </c>
      <c r="C232" s="50">
        <v>67.281999999999996</v>
      </c>
      <c r="D232" s="237"/>
      <c r="E232" s="237">
        <v>0</v>
      </c>
      <c r="F232" s="72">
        <f t="shared" si="48"/>
        <v>0</v>
      </c>
      <c r="G232" s="239"/>
      <c r="H232" s="72"/>
      <c r="I232" s="239"/>
      <c r="J232" s="239"/>
      <c r="K232" s="239"/>
      <c r="L232" s="209"/>
      <c r="M232" s="209"/>
      <c r="N232" s="209"/>
      <c r="O232" s="209"/>
      <c r="P232" s="72"/>
      <c r="Q232" s="58"/>
      <c r="R232" s="72"/>
      <c r="S232" s="209"/>
      <c r="T232" s="72"/>
      <c r="U232" s="73"/>
      <c r="V232" s="73"/>
      <c r="W232" s="73"/>
    </row>
    <row r="233" spans="1:23" s="226" customFormat="1" ht="18.75" x14ac:dyDescent="0.3">
      <c r="A233" s="71">
        <v>219</v>
      </c>
      <c r="B233" s="49" t="s">
        <v>278</v>
      </c>
      <c r="C233" s="50">
        <v>4.96</v>
      </c>
      <c r="D233" s="237"/>
      <c r="E233" s="237">
        <v>0</v>
      </c>
      <c r="F233" s="72">
        <f t="shared" si="48"/>
        <v>0</v>
      </c>
      <c r="G233" s="239"/>
      <c r="H233" s="72"/>
      <c r="I233" s="239"/>
      <c r="J233" s="239"/>
      <c r="K233" s="239"/>
      <c r="L233" s="209"/>
      <c r="M233" s="209"/>
      <c r="N233" s="209"/>
      <c r="O233" s="209"/>
      <c r="P233" s="72"/>
      <c r="Q233" s="58"/>
      <c r="R233" s="72"/>
      <c r="S233" s="209"/>
      <c r="T233" s="72"/>
      <c r="U233" s="73"/>
      <c r="V233" s="73"/>
      <c r="W233" s="73"/>
    </row>
    <row r="234" spans="1:23" s="63" customFormat="1" ht="18.75" x14ac:dyDescent="0.3">
      <c r="A234" s="85">
        <v>220</v>
      </c>
      <c r="B234" s="93" t="s">
        <v>172</v>
      </c>
      <c r="C234" s="87">
        <v>52.792999999999999</v>
      </c>
      <c r="D234" s="233">
        <v>0</v>
      </c>
      <c r="E234" s="233">
        <v>0</v>
      </c>
      <c r="F234" s="83">
        <f t="shared" si="48"/>
        <v>0</v>
      </c>
      <c r="G234" s="235"/>
      <c r="H234" s="94"/>
      <c r="I234" s="235"/>
      <c r="J234" s="235"/>
      <c r="K234" s="235"/>
      <c r="L234" s="210"/>
      <c r="M234" s="210"/>
      <c r="N234" s="210"/>
      <c r="O234" s="210"/>
      <c r="P234" s="94"/>
      <c r="Q234" s="102"/>
      <c r="R234" s="94"/>
      <c r="S234" s="210"/>
      <c r="T234" s="94"/>
      <c r="U234" s="95"/>
      <c r="V234" s="95"/>
      <c r="W234" s="95"/>
    </row>
    <row r="235" spans="1:23" s="63" customFormat="1" ht="18.75" x14ac:dyDescent="0.3">
      <c r="A235" s="92">
        <v>221</v>
      </c>
      <c r="B235" s="93" t="s">
        <v>173</v>
      </c>
      <c r="C235" s="87">
        <v>74.165999999999997</v>
      </c>
      <c r="D235" s="233">
        <v>0</v>
      </c>
      <c r="E235" s="233">
        <v>0</v>
      </c>
      <c r="F235" s="83">
        <f t="shared" si="48"/>
        <v>0</v>
      </c>
      <c r="G235" s="235"/>
      <c r="H235" s="94"/>
      <c r="I235" s="235"/>
      <c r="J235" s="235"/>
      <c r="K235" s="235"/>
      <c r="L235" s="210"/>
      <c r="M235" s="210"/>
      <c r="N235" s="210"/>
      <c r="O235" s="210"/>
      <c r="P235" s="94"/>
      <c r="Q235" s="102"/>
      <c r="R235" s="94"/>
      <c r="S235" s="210"/>
      <c r="T235" s="94"/>
      <c r="U235" s="95"/>
      <c r="V235" s="95"/>
      <c r="W235" s="95"/>
    </row>
    <row r="236" spans="1:23" s="196" customFormat="1" ht="19.5" customHeight="1" x14ac:dyDescent="0.3">
      <c r="A236" s="156"/>
      <c r="B236" s="197" t="s">
        <v>174</v>
      </c>
      <c r="C236" s="170">
        <f>C15+C20+C35+C43+C46+C54+C57+C64+C74+C77+C91+C98+C101+C107+C115+C127+C131+C141+C147+C153+C157+C161+C166+C169+C183+C186+C192+C201+C204+C216+C225+C229</f>
        <v>13688.980999999998</v>
      </c>
      <c r="D236" s="213">
        <f t="shared" ref="D236:W236" si="54">D15+D20+D35+D43+D46+D54+D57+D64+D74+D77+D91+D98+D101+D107+D115+D127+D131+D141+D147+D153+D157+D161+D166+D169+D183+D186+D192+D201+D204+D216+D225+D229</f>
        <v>6869</v>
      </c>
      <c r="E236" s="213">
        <f t="shared" si="54"/>
        <v>5053</v>
      </c>
      <c r="F236" s="195">
        <f t="shared" si="48"/>
        <v>0.36912900967573853</v>
      </c>
      <c r="G236" s="213">
        <f t="shared" si="54"/>
        <v>2291</v>
      </c>
      <c r="H236" s="218">
        <f t="shared" si="50"/>
        <v>33.352744213131459</v>
      </c>
      <c r="I236" s="213">
        <f t="shared" si="54"/>
        <v>0</v>
      </c>
      <c r="J236" s="213">
        <f t="shared" si="54"/>
        <v>0</v>
      </c>
      <c r="K236" s="213">
        <f t="shared" si="54"/>
        <v>0</v>
      </c>
      <c r="L236" s="213">
        <f t="shared" si="54"/>
        <v>1047</v>
      </c>
      <c r="M236" s="213">
        <f t="shared" si="54"/>
        <v>0</v>
      </c>
      <c r="N236" s="200">
        <f t="shared" si="54"/>
        <v>0</v>
      </c>
      <c r="O236" s="200">
        <f t="shared" si="54"/>
        <v>0</v>
      </c>
      <c r="P236" s="218">
        <f t="shared" ref="P236:P237" si="55">L236/G236*100</f>
        <v>45.700567437800089</v>
      </c>
      <c r="Q236" s="200">
        <f t="shared" si="54"/>
        <v>1763</v>
      </c>
      <c r="R236" s="218">
        <f t="shared" si="51"/>
        <v>34.890164258856124</v>
      </c>
      <c r="S236" s="200">
        <f t="shared" si="54"/>
        <v>1727</v>
      </c>
      <c r="T236" s="218">
        <f t="shared" si="44"/>
        <v>34.177716208193154</v>
      </c>
      <c r="U236" s="170">
        <f t="shared" si="54"/>
        <v>0</v>
      </c>
      <c r="V236" s="170">
        <f t="shared" si="54"/>
        <v>0</v>
      </c>
      <c r="W236" s="170">
        <f t="shared" si="54"/>
        <v>0</v>
      </c>
    </row>
    <row r="237" spans="1:23" ht="18.75" x14ac:dyDescent="0.25">
      <c r="A237" s="59"/>
      <c r="B237" s="97" t="s">
        <v>205</v>
      </c>
      <c r="C237" s="59"/>
      <c r="D237" s="262">
        <f>D217+D202+D193+D184+D109+D47</f>
        <v>6498</v>
      </c>
      <c r="E237" s="261">
        <f>E230+E226+E217+E205+E202+E193+E187+E184+E171+E167+E162+E158+E154+E149+E142+E132+E128+E117+E109+E102+E99+E93+E79+E75+E66+E59+E55+E47+E44+E37+E22+E16</f>
        <v>4795</v>
      </c>
      <c r="F237" s="59"/>
      <c r="G237" s="60">
        <f>G217+G202+G193+G184+G109+G47</f>
        <v>2271</v>
      </c>
      <c r="H237" s="72">
        <f t="shared" si="50"/>
        <v>34.949215143120959</v>
      </c>
      <c r="I237" s="60">
        <f t="shared" ref="I237:K237" si="56">I217+I202+I193+I184+I109+I47</f>
        <v>0</v>
      </c>
      <c r="J237" s="60">
        <f t="shared" si="56"/>
        <v>0</v>
      </c>
      <c r="K237" s="60">
        <f t="shared" si="56"/>
        <v>0</v>
      </c>
      <c r="L237" s="60">
        <f>L217+L202+L193+L184+L109+L47</f>
        <v>1047</v>
      </c>
      <c r="M237" s="205"/>
      <c r="N237" s="205"/>
      <c r="O237" s="205"/>
      <c r="P237" s="72">
        <f t="shared" si="55"/>
        <v>46.103038309114929</v>
      </c>
      <c r="Q237" s="60">
        <f>Q219+Q218+Q202+Q195+Q194+Q184+Q50+Q48</f>
        <v>1676</v>
      </c>
      <c r="R237" s="72">
        <f t="shared" si="51"/>
        <v>34.953076120959331</v>
      </c>
      <c r="S237" s="60">
        <f>S219+S218+S202+S195+S194+S184+S50+S48</f>
        <v>1676</v>
      </c>
      <c r="T237" s="72">
        <f t="shared" si="44"/>
        <v>34.953076120959331</v>
      </c>
      <c r="U237" s="31"/>
      <c r="V237" s="31"/>
      <c r="W237" s="31"/>
    </row>
    <row r="238" spans="1:23" s="63" customFormat="1" ht="18.75" x14ac:dyDescent="0.25">
      <c r="A238" s="64"/>
      <c r="B238" s="98" t="s">
        <v>206</v>
      </c>
      <c r="C238" s="64"/>
      <c r="D238" s="263">
        <f>D203+D198+D185+D113+D51+D40</f>
        <v>371</v>
      </c>
      <c r="E238" s="264">
        <f>E199+E198+E185+E113+E51</f>
        <v>256</v>
      </c>
      <c r="F238" s="83">
        <v>0</v>
      </c>
      <c r="G238" s="264">
        <f>G51+G113+G185+G198+G199</f>
        <v>20</v>
      </c>
      <c r="H238" s="94">
        <v>0</v>
      </c>
      <c r="I238" s="80">
        <v>371</v>
      </c>
      <c r="J238" s="80">
        <v>371</v>
      </c>
      <c r="K238" s="80">
        <v>371</v>
      </c>
      <c r="L238" s="80">
        <v>0</v>
      </c>
      <c r="M238" s="65"/>
      <c r="N238" s="65"/>
      <c r="O238" s="65"/>
      <c r="P238" s="94">
        <v>0</v>
      </c>
      <c r="Q238" s="65">
        <f>Q51+Q113+Q185+Q198+Q199</f>
        <v>87</v>
      </c>
      <c r="R238" s="94">
        <f t="shared" si="51"/>
        <v>33.984375</v>
      </c>
      <c r="S238" s="65">
        <f>S51+S113+S185+S198+S199</f>
        <v>51</v>
      </c>
      <c r="T238" s="94">
        <f t="shared" si="44"/>
        <v>19.921875</v>
      </c>
      <c r="U238" s="31"/>
      <c r="V238" s="31"/>
      <c r="W238" s="31"/>
    </row>
    <row r="239" spans="1:23" ht="18.75" x14ac:dyDescent="0.25">
      <c r="A239" s="31"/>
      <c r="B239" s="30" t="s">
        <v>208</v>
      </c>
      <c r="C239" s="31"/>
      <c r="D239" s="31">
        <v>0</v>
      </c>
      <c r="E239" s="265">
        <f>E36</f>
        <v>2</v>
      </c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205">
        <v>0</v>
      </c>
      <c r="R239" s="67">
        <v>0</v>
      </c>
      <c r="S239" s="205">
        <v>0</v>
      </c>
      <c r="T239" s="67">
        <v>0</v>
      </c>
      <c r="U239" s="31"/>
      <c r="V239" s="31"/>
      <c r="W239" s="31"/>
    </row>
    <row r="242" spans="1:19" ht="18.75" x14ac:dyDescent="0.3">
      <c r="A242" s="270"/>
      <c r="B242" s="270"/>
      <c r="C242" s="1"/>
      <c r="D242" s="270"/>
      <c r="E242" s="270"/>
      <c r="F242" s="270"/>
      <c r="G242" s="270"/>
      <c r="H242" s="270"/>
      <c r="J242" s="127"/>
      <c r="K242" s="127"/>
      <c r="N242" s="148" t="s">
        <v>216</v>
      </c>
      <c r="O242" s="148"/>
      <c r="R242" s="272"/>
      <c r="S242" s="272"/>
    </row>
    <row r="243" spans="1:19" x14ac:dyDescent="0.25">
      <c r="A243" s="126"/>
      <c r="B243" s="126"/>
      <c r="D243" s="337" t="s">
        <v>213</v>
      </c>
      <c r="E243" s="337"/>
      <c r="F243" s="337"/>
      <c r="G243" s="337"/>
      <c r="H243" s="337"/>
      <c r="J243" s="338" t="s">
        <v>214</v>
      </c>
      <c r="K243" s="338"/>
      <c r="N243" s="149" t="s">
        <v>215</v>
      </c>
      <c r="O243" s="149"/>
    </row>
  </sheetData>
  <sheetProtection password="CF88" sheet="1" objects="1" scenarios="1" selectLockedCells="1" selectUnlockedCells="1"/>
  <mergeCells count="39">
    <mergeCell ref="A242:B242"/>
    <mergeCell ref="D242:H242"/>
    <mergeCell ref="D243:H243"/>
    <mergeCell ref="J243:K243"/>
    <mergeCell ref="R242:S242"/>
    <mergeCell ref="H9:H12"/>
    <mergeCell ref="R9:R12"/>
    <mergeCell ref="G8:K8"/>
    <mergeCell ref="L8:P8"/>
    <mergeCell ref="Q8:R8"/>
    <mergeCell ref="G9:G12"/>
    <mergeCell ref="S8:W8"/>
    <mergeCell ref="T9:T12"/>
    <mergeCell ref="U9:W9"/>
    <mergeCell ref="I10:J11"/>
    <mergeCell ref="K10:K12"/>
    <mergeCell ref="M10:N11"/>
    <mergeCell ref="O10:O12"/>
    <mergeCell ref="U10:V11"/>
    <mergeCell ref="W10:W12"/>
    <mergeCell ref="I9:K9"/>
    <mergeCell ref="L9:L12"/>
    <mergeCell ref="M9:O9"/>
    <mergeCell ref="Q7:W7"/>
    <mergeCell ref="P9:P12"/>
    <mergeCell ref="Q9:Q12"/>
    <mergeCell ref="A1:W1"/>
    <mergeCell ref="A2:W2"/>
    <mergeCell ref="A4:W4"/>
    <mergeCell ref="A5:W5"/>
    <mergeCell ref="A7:A12"/>
    <mergeCell ref="B7:B12"/>
    <mergeCell ref="C7:C12"/>
    <mergeCell ref="D7:E8"/>
    <mergeCell ref="F7:F12"/>
    <mergeCell ref="G7:P7"/>
    <mergeCell ref="D9:D12"/>
    <mergeCell ref="E9:E12"/>
    <mergeCell ref="S9:S12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  <rowBreaks count="1" manualBreakCount="1">
    <brk id="226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10</vt:i4>
      </vt:variant>
    </vt:vector>
  </HeadingPairs>
  <TitlesOfParts>
    <vt:vector size="16" baseType="lpstr">
      <vt:lpstr>лимит</vt:lpstr>
      <vt:lpstr>косуля сибирская</vt:lpstr>
      <vt:lpstr>лось</vt:lpstr>
      <vt:lpstr>олень благородный</vt:lpstr>
      <vt:lpstr>рысь</vt:lpstr>
      <vt:lpstr>соболь</vt:lpstr>
      <vt:lpstr>'косуля сибирская'!Заголовки_для_печати</vt:lpstr>
      <vt:lpstr>лось!Заголовки_для_печати</vt:lpstr>
      <vt:lpstr>'олень благородный'!Заголовки_для_печати</vt:lpstr>
      <vt:lpstr>рысь!Заголовки_для_печати</vt:lpstr>
      <vt:lpstr>соболь!Заголовки_для_печати</vt:lpstr>
      <vt:lpstr>'косуля сибирская'!Область_печати</vt:lpstr>
      <vt:lpstr>лось!Область_печати</vt:lpstr>
      <vt:lpstr>'олень благородный'!Область_печати</vt:lpstr>
      <vt:lpstr>рысь!Область_печати</vt:lpstr>
      <vt:lpstr>соболь!Область_печати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Марина А. Шаройко</dc:creator>
  <cp:lastModifiedBy>Евгений В. Мосин</cp:lastModifiedBy>
  <cp:lastPrinted>2022-04-07T06:58:54Z</cp:lastPrinted>
  <dcterms:created xsi:type="dcterms:W3CDTF">2021-01-18T03:11:02Z</dcterms:created>
  <dcterms:modified xsi:type="dcterms:W3CDTF">2022-04-14T10:38:46Z</dcterms:modified>
</cp:coreProperties>
</file>